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Prajakta\July\5705\"/>
    </mc:Choice>
  </mc:AlternateContent>
  <bookViews>
    <workbookView xWindow="0" yWindow="0" windowWidth="24000" windowHeight="9630"/>
  </bookViews>
  <sheets>
    <sheet name="Sheet1" sheetId="1" r:id="rId1"/>
    <sheet name="Sheet2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T27" i="1" l="1"/>
  <c r="T26" i="1"/>
  <c r="T25" i="1"/>
  <c r="T23" i="1"/>
  <c r="T20" i="1"/>
  <c r="T13" i="1"/>
  <c r="T28" i="1"/>
  <c r="D23" i="2"/>
  <c r="C23" i="2"/>
  <c r="D18" i="2"/>
  <c r="D19" i="2"/>
  <c r="D20" i="2"/>
  <c r="D21" i="2"/>
  <c r="D22" i="2"/>
  <c r="D17" i="2"/>
  <c r="G6" i="2"/>
  <c r="F6" i="2"/>
  <c r="E6" i="2"/>
  <c r="B6" i="2"/>
  <c r="C6" i="2"/>
  <c r="K26" i="1" l="1"/>
  <c r="K8" i="1" l="1"/>
  <c r="H7" i="1"/>
  <c r="G7" i="1"/>
  <c r="G5" i="1"/>
  <c r="G4" i="1"/>
  <c r="H1" i="1"/>
  <c r="K4" i="1"/>
  <c r="K3" i="1"/>
  <c r="N23" i="1"/>
  <c r="T21" i="1"/>
  <c r="T8" i="1"/>
  <c r="T9" i="1" s="1"/>
  <c r="T16" i="1"/>
  <c r="T17" i="1" s="1"/>
  <c r="T18" i="1" s="1"/>
  <c r="T5" i="1"/>
  <c r="T6" i="1" s="1"/>
  <c r="L16" i="1"/>
  <c r="G17" i="1"/>
  <c r="S21" i="1"/>
  <c r="S23" i="1" s="1"/>
  <c r="R21" i="1"/>
  <c r="R23" i="1" s="1"/>
  <c r="Q21" i="1"/>
  <c r="Q23" i="1" s="1"/>
  <c r="P21" i="1"/>
  <c r="P23" i="1" s="1"/>
  <c r="O21" i="1"/>
  <c r="O23" i="1" s="1"/>
  <c r="P17" i="1"/>
  <c r="P18" i="1" s="1"/>
  <c r="S16" i="1"/>
  <c r="S17" i="1" s="1"/>
  <c r="S18" i="1" s="1"/>
  <c r="R16" i="1"/>
  <c r="R17" i="1" s="1"/>
  <c r="R18" i="1" s="1"/>
  <c r="Q16" i="1"/>
  <c r="Q17" i="1" s="1"/>
  <c r="Q18" i="1" s="1"/>
  <c r="P16" i="1"/>
  <c r="O16" i="1"/>
  <c r="O17" i="1" s="1"/>
  <c r="O18" i="1" s="1"/>
  <c r="S13" i="1"/>
  <c r="R13" i="1"/>
  <c r="R20" i="1" s="1"/>
  <c r="Q13" i="1"/>
  <c r="Q20" i="1" s="1"/>
  <c r="P13" i="1"/>
  <c r="P20" i="1" s="1"/>
  <c r="O13" i="1"/>
  <c r="S9" i="1"/>
  <c r="R9" i="1"/>
  <c r="Q9" i="1"/>
  <c r="P9" i="1"/>
  <c r="O9" i="1"/>
  <c r="P6" i="1"/>
  <c r="S5" i="1"/>
  <c r="S6" i="1" s="1"/>
  <c r="R5" i="1"/>
  <c r="R6" i="1" s="1"/>
  <c r="Q5" i="1"/>
  <c r="Q6" i="1" s="1"/>
  <c r="P5" i="1"/>
  <c r="O5" i="1"/>
  <c r="O6" i="1" s="1"/>
  <c r="H17" i="1"/>
  <c r="C5" i="1"/>
  <c r="N21" i="1"/>
  <c r="N20" i="1"/>
  <c r="N25" i="1" s="1"/>
  <c r="N18" i="1"/>
  <c r="N17" i="1"/>
  <c r="N13" i="1"/>
  <c r="N6" i="1"/>
  <c r="N9" i="1"/>
  <c r="N16" i="1"/>
  <c r="N5" i="1"/>
  <c r="N28" i="1" l="1"/>
  <c r="N26" i="1"/>
  <c r="N27" i="1"/>
  <c r="R25" i="1"/>
  <c r="Q25" i="1"/>
  <c r="Q28" i="1" s="1"/>
  <c r="Q27" i="1"/>
  <c r="R27" i="1"/>
  <c r="R28" i="1"/>
  <c r="R26" i="1"/>
  <c r="O20" i="1"/>
  <c r="O25" i="1" s="1"/>
  <c r="S20" i="1"/>
  <c r="S25" i="1" s="1"/>
  <c r="P25" i="1"/>
  <c r="F19" i="1"/>
  <c r="Q26" i="1" l="1"/>
  <c r="S28" i="1"/>
  <c r="S27" i="1"/>
  <c r="S26" i="1"/>
  <c r="P27" i="1"/>
  <c r="P26" i="1"/>
  <c r="P28" i="1"/>
  <c r="O28" i="1"/>
  <c r="O26" i="1"/>
  <c r="O27" i="1"/>
  <c r="K21" i="1"/>
  <c r="J21" i="1"/>
  <c r="J19" i="1"/>
  <c r="J20" i="1" s="1"/>
  <c r="G19" i="1"/>
  <c r="F21" i="1"/>
  <c r="K17" i="1"/>
  <c r="K19" i="1" s="1"/>
  <c r="K20" i="1" s="1"/>
  <c r="J17" i="1"/>
  <c r="I19" i="1"/>
  <c r="H19" i="1"/>
  <c r="G20" i="1" l="1"/>
  <c r="L19" i="1"/>
  <c r="H21" i="1"/>
  <c r="H20" i="1"/>
  <c r="I21" i="1"/>
  <c r="I20" i="1"/>
  <c r="G21" i="1"/>
  <c r="F20" i="1"/>
</calcChain>
</file>

<file path=xl/sharedStrings.xml><?xml version="1.0" encoding="utf-8"?>
<sst xmlns="http://schemas.openxmlformats.org/spreadsheetml/2006/main" count="59" uniqueCount="50">
  <si>
    <t>shop no. 1</t>
  </si>
  <si>
    <t>shop no. 3</t>
  </si>
  <si>
    <t>shop no. 4</t>
  </si>
  <si>
    <t>shop no. 5</t>
  </si>
  <si>
    <t>shop no. 6</t>
  </si>
  <si>
    <t>shop no. 7</t>
  </si>
  <si>
    <t>CA</t>
  </si>
  <si>
    <t>BUA</t>
  </si>
  <si>
    <t>RATE</t>
  </si>
  <si>
    <t xml:space="preserve">FMV </t>
  </si>
  <si>
    <t>RV</t>
  </si>
  <si>
    <t>DV</t>
  </si>
  <si>
    <t>Current Year</t>
  </si>
  <si>
    <t>Year of Construction</t>
  </si>
  <si>
    <t>Age of Building</t>
  </si>
  <si>
    <t>Cost of Construction</t>
  </si>
  <si>
    <t>(BU*Construction Rate)</t>
  </si>
  <si>
    <t>Depreciation</t>
  </si>
  <si>
    <t xml:space="preserve">{(100-10) x18}/60 </t>
  </si>
  <si>
    <t>Amount of Depreciation</t>
  </si>
  <si>
    <t>Area</t>
  </si>
  <si>
    <t>Rate</t>
  </si>
  <si>
    <t>Value of the property</t>
  </si>
  <si>
    <t>(Area * Rate)</t>
  </si>
  <si>
    <t>Depreciated Fair Market Value</t>
  </si>
  <si>
    <t>Realisable</t>
  </si>
  <si>
    <t xml:space="preserve">Distress </t>
  </si>
  <si>
    <t>Rental</t>
  </si>
  <si>
    <t>Carpet Area</t>
  </si>
  <si>
    <t>BU</t>
  </si>
  <si>
    <t>Future Life</t>
  </si>
  <si>
    <t>Cost of Construction / Insurable</t>
  </si>
  <si>
    <t>Shop No.</t>
  </si>
  <si>
    <t>RR</t>
  </si>
  <si>
    <t>Land</t>
  </si>
  <si>
    <t>Total</t>
  </si>
  <si>
    <t>Owner Name</t>
  </si>
  <si>
    <t>Carpet Area in Sq. Ft.</t>
  </si>
  <si>
    <t>Built up Area in Sq. Ft.</t>
  </si>
  <si>
    <t>Agreement dated</t>
  </si>
  <si>
    <t>31.12.2009</t>
  </si>
  <si>
    <t xml:space="preserve">Mr. Sanjay Bhagwan Patil </t>
  </si>
  <si>
    <t>Carpet Area in Sq. M.</t>
  </si>
  <si>
    <t>Built up Area in Sq. M.</t>
  </si>
  <si>
    <t>29.04.2015</t>
  </si>
  <si>
    <t xml:space="preserve">Mrs. Suchita Sanjay Patil </t>
  </si>
  <si>
    <t>29.12.2012</t>
  </si>
  <si>
    <t>Miss. Ketki Sanjay Patil</t>
  </si>
  <si>
    <t>Built up Area in Sq. Ft.     (Carpet + 20%)</t>
  </si>
  <si>
    <t>Carpet Area in Sq. Ft.            (As per Agreement / Gift Deed)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</si>
</sst>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 * #,##0.00_ ;_ * \-#,##0.00_ ;_ * &quot;-&quot;??_ ;_ @_ "/>
    <numFmt numFmtId="164" formatCode="_ * #,##0_ ;_ * \-#,##0_ ;_ * &quot;-&quot;??_ ;_ @_ 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rgb="FFFCD0F6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0">
    <xf numFmtId="0" fontId="0" fillId="0" borderId="0" xfId="0"/>
    <xf numFmtId="0" fontId="0" fillId="0" borderId="1" xfId="0" applyBorder="1"/>
    <xf numFmtId="0" fontId="0" fillId="2" borderId="1" xfId="0" applyFill="1" applyBorder="1"/>
    <xf numFmtId="0" fontId="2" fillId="0" borderId="0" xfId="0" applyFont="1"/>
    <xf numFmtId="0" fontId="3" fillId="0" borderId="1" xfId="0" applyFont="1" applyBorder="1"/>
    <xf numFmtId="0" fontId="3" fillId="2" borderId="1" xfId="0" applyFont="1" applyFill="1" applyBorder="1"/>
    <xf numFmtId="0" fontId="0" fillId="3" borderId="0" xfId="0" applyFill="1"/>
    <xf numFmtId="0" fontId="0" fillId="3" borderId="1" xfId="0" applyFill="1" applyBorder="1"/>
    <xf numFmtId="43" fontId="0" fillId="3" borderId="1" xfId="0" applyNumberFormat="1" applyFill="1" applyBorder="1"/>
    <xf numFmtId="10" fontId="0" fillId="3" borderId="1" xfId="0" applyNumberFormat="1" applyFill="1" applyBorder="1"/>
    <xf numFmtId="43" fontId="0" fillId="3" borderId="1" xfId="1" applyFont="1" applyFill="1" applyBorder="1"/>
    <xf numFmtId="43" fontId="3" fillId="3" borderId="1" xfId="0" applyNumberFormat="1" applyFont="1" applyFill="1" applyBorder="1"/>
    <xf numFmtId="43" fontId="0" fillId="0" borderId="0" xfId="1" applyFont="1"/>
    <xf numFmtId="164" fontId="0" fillId="0" borderId="0" xfId="1" applyNumberFormat="1" applyFont="1"/>
    <xf numFmtId="0" fontId="3" fillId="4" borderId="1" xfId="0" applyFont="1" applyFill="1" applyBorder="1"/>
    <xf numFmtId="0" fontId="0" fillId="4" borderId="1" xfId="0" applyFill="1" applyBorder="1"/>
    <xf numFmtId="0" fontId="0" fillId="4" borderId="0" xfId="0" applyFill="1"/>
    <xf numFmtId="43" fontId="0" fillId="4" borderId="1" xfId="0" applyNumberFormat="1" applyFill="1" applyBorder="1"/>
    <xf numFmtId="10" fontId="0" fillId="4" borderId="1" xfId="0" applyNumberFormat="1" applyFill="1" applyBorder="1"/>
    <xf numFmtId="43" fontId="0" fillId="4" borderId="1" xfId="1" applyFont="1" applyFill="1" applyBorder="1"/>
    <xf numFmtId="43" fontId="3" fillId="4" borderId="1" xfId="0" applyNumberFormat="1" applyFont="1" applyFill="1" applyBorder="1"/>
    <xf numFmtId="0" fontId="3" fillId="0" borderId="0" xfId="0" applyFont="1"/>
    <xf numFmtId="43" fontId="0" fillId="0" borderId="0" xfId="0" applyNumberFormat="1"/>
    <xf numFmtId="43" fontId="0" fillId="0" borderId="1" xfId="1" applyFont="1" applyBorder="1"/>
    <xf numFmtId="164" fontId="0" fillId="0" borderId="1" xfId="0" applyNumberFormat="1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wrapText="1"/>
    </xf>
    <xf numFmtId="43" fontId="3" fillId="0" borderId="1" xfId="0" applyNumberFormat="1" applyFont="1" applyBorder="1"/>
    <xf numFmtId="164" fontId="3" fillId="0" borderId="1" xfId="0" applyNumberFormat="1" applyFont="1" applyBorder="1"/>
    <xf numFmtId="0" fontId="3" fillId="0" borderId="1" xfId="0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colors>
    <mruColors>
      <color rgb="FFFCD0F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T28"/>
  <sheetViews>
    <sheetView tabSelected="1" topLeftCell="D1" workbookViewId="0">
      <selection activeCell="V6" sqref="V6"/>
    </sheetView>
  </sheetViews>
  <sheetFormatPr defaultRowHeight="15" x14ac:dyDescent="0.25"/>
  <cols>
    <col min="6" max="10" width="10" bestFit="1" customWidth="1"/>
    <col min="11" max="11" width="14.28515625" bestFit="1" customWidth="1"/>
    <col min="13" max="13" width="28.42578125" bestFit="1" customWidth="1"/>
    <col min="14" max="18" width="12.5703125" style="16" hidden="1" customWidth="1"/>
    <col min="19" max="19" width="14.28515625" style="16" hidden="1" customWidth="1"/>
    <col min="20" max="20" width="14.28515625" bestFit="1" customWidth="1"/>
  </cols>
  <sheetData>
    <row r="1" spans="3:20" x14ac:dyDescent="0.25">
      <c r="F1" t="s">
        <v>33</v>
      </c>
      <c r="G1" s="12">
        <v>88500</v>
      </c>
      <c r="H1" s="13">
        <f>G1/10.764</f>
        <v>8221.850613154962</v>
      </c>
      <c r="K1">
        <v>2023</v>
      </c>
      <c r="M1" s="4" t="s">
        <v>32</v>
      </c>
      <c r="N1" s="14">
        <v>1</v>
      </c>
      <c r="O1" s="14">
        <v>3</v>
      </c>
      <c r="P1" s="14">
        <v>4</v>
      </c>
      <c r="Q1" s="14">
        <v>5</v>
      </c>
      <c r="R1" s="14">
        <v>6</v>
      </c>
      <c r="S1" s="14">
        <v>7</v>
      </c>
      <c r="T1" s="6" t="s">
        <v>35</v>
      </c>
    </row>
    <row r="2" spans="3:20" x14ac:dyDescent="0.25">
      <c r="F2" t="s">
        <v>34</v>
      </c>
      <c r="G2" s="12">
        <v>24500</v>
      </c>
      <c r="H2" s="13"/>
      <c r="K2">
        <v>2007</v>
      </c>
      <c r="M2" s="4"/>
      <c r="N2" s="14"/>
      <c r="O2" s="14"/>
      <c r="P2" s="14"/>
      <c r="Q2" s="14"/>
      <c r="R2" s="14"/>
      <c r="S2" s="14"/>
      <c r="T2" s="6"/>
    </row>
    <row r="3" spans="3:20" x14ac:dyDescent="0.25">
      <c r="G3" s="12"/>
      <c r="H3" s="13"/>
      <c r="K3">
        <f>K1-K2</f>
        <v>16</v>
      </c>
      <c r="M3" s="1" t="s">
        <v>12</v>
      </c>
      <c r="N3" s="15">
        <v>2023</v>
      </c>
      <c r="O3" s="15">
        <v>2023</v>
      </c>
      <c r="P3" s="15">
        <v>2023</v>
      </c>
      <c r="Q3" s="15">
        <v>2023</v>
      </c>
      <c r="R3" s="15">
        <v>2023</v>
      </c>
      <c r="S3" s="15">
        <v>2023</v>
      </c>
      <c r="T3" s="7">
        <v>2023</v>
      </c>
    </row>
    <row r="4" spans="3:20" x14ac:dyDescent="0.25">
      <c r="C4">
        <v>15.23</v>
      </c>
      <c r="G4" s="12">
        <f>G1-G2</f>
        <v>64000</v>
      </c>
      <c r="H4" s="13"/>
      <c r="K4">
        <f>100-K3</f>
        <v>84</v>
      </c>
      <c r="M4" s="1" t="s">
        <v>13</v>
      </c>
      <c r="N4" s="15">
        <v>2007</v>
      </c>
      <c r="O4" s="15">
        <v>2007</v>
      </c>
      <c r="P4" s="15">
        <v>2007</v>
      </c>
      <c r="Q4" s="15">
        <v>2007</v>
      </c>
      <c r="R4" s="15">
        <v>2007</v>
      </c>
      <c r="S4" s="15">
        <v>2007</v>
      </c>
      <c r="T4" s="7">
        <v>2007</v>
      </c>
    </row>
    <row r="5" spans="3:20" x14ac:dyDescent="0.25">
      <c r="C5">
        <f>C4*10.764</f>
        <v>163.93572</v>
      </c>
      <c r="G5" s="12">
        <f>G4*84%</f>
        <v>53760</v>
      </c>
      <c r="H5" s="13"/>
      <c r="M5" s="1" t="s">
        <v>14</v>
      </c>
      <c r="N5" s="15">
        <f>N3-N4</f>
        <v>16</v>
      </c>
      <c r="O5" s="15">
        <f t="shared" ref="O5:T5" si="0">O3-O4</f>
        <v>16</v>
      </c>
      <c r="P5" s="15">
        <f t="shared" si="0"/>
        <v>16</v>
      </c>
      <c r="Q5" s="15">
        <f t="shared" si="0"/>
        <v>16</v>
      </c>
      <c r="R5" s="15">
        <f t="shared" si="0"/>
        <v>16</v>
      </c>
      <c r="S5" s="15">
        <f t="shared" si="0"/>
        <v>16</v>
      </c>
      <c r="T5" s="7">
        <f t="shared" si="0"/>
        <v>16</v>
      </c>
    </row>
    <row r="6" spans="3:20" x14ac:dyDescent="0.25">
      <c r="G6" s="12"/>
      <c r="H6" s="13"/>
      <c r="K6" s="12">
        <v>1891</v>
      </c>
      <c r="M6" s="1" t="s">
        <v>30</v>
      </c>
      <c r="N6" s="15">
        <f>60-N5</f>
        <v>44</v>
      </c>
      <c r="O6" s="15">
        <f t="shared" ref="O6:T6" si="1">60-O5</f>
        <v>44</v>
      </c>
      <c r="P6" s="15">
        <f t="shared" si="1"/>
        <v>44</v>
      </c>
      <c r="Q6" s="15">
        <f t="shared" si="1"/>
        <v>44</v>
      </c>
      <c r="R6" s="15">
        <f t="shared" si="1"/>
        <v>44</v>
      </c>
      <c r="S6" s="15">
        <f t="shared" si="1"/>
        <v>44</v>
      </c>
      <c r="T6" s="7">
        <f t="shared" si="1"/>
        <v>44</v>
      </c>
    </row>
    <row r="7" spans="3:20" x14ac:dyDescent="0.25">
      <c r="G7" s="12">
        <f>G5+G2</f>
        <v>78260</v>
      </c>
      <c r="H7" s="13">
        <f>G7/10.764</f>
        <v>7270.5314009661843</v>
      </c>
      <c r="K7" s="12">
        <v>7271</v>
      </c>
      <c r="M7" s="1"/>
      <c r="N7" s="15"/>
      <c r="O7" s="15"/>
      <c r="P7" s="15"/>
      <c r="Q7" s="15"/>
      <c r="R7" s="15"/>
      <c r="S7" s="15"/>
      <c r="T7" s="7"/>
    </row>
    <row r="8" spans="3:20" x14ac:dyDescent="0.25">
      <c r="K8" s="12">
        <f>K7*K6</f>
        <v>13749461</v>
      </c>
      <c r="M8" s="1" t="s">
        <v>28</v>
      </c>
      <c r="N8" s="15">
        <v>123</v>
      </c>
      <c r="O8" s="15">
        <v>135</v>
      </c>
      <c r="P8" s="15">
        <v>140</v>
      </c>
      <c r="Q8" s="15">
        <v>232</v>
      </c>
      <c r="R8" s="15">
        <v>255</v>
      </c>
      <c r="S8" s="15">
        <v>691</v>
      </c>
      <c r="T8" s="7">
        <f>SUM(N8:S8)</f>
        <v>1576</v>
      </c>
    </row>
    <row r="9" spans="3:20" x14ac:dyDescent="0.25">
      <c r="M9" s="1" t="s">
        <v>29</v>
      </c>
      <c r="N9" s="15">
        <f>N8*1.2</f>
        <v>147.6</v>
      </c>
      <c r="O9" s="15">
        <f t="shared" ref="O9:S9" si="2">O8*1.2</f>
        <v>162</v>
      </c>
      <c r="P9" s="15">
        <f t="shared" si="2"/>
        <v>168</v>
      </c>
      <c r="Q9" s="15">
        <f t="shared" si="2"/>
        <v>278.39999999999998</v>
      </c>
      <c r="R9" s="15">
        <f t="shared" si="2"/>
        <v>306</v>
      </c>
      <c r="S9" s="15">
        <f t="shared" si="2"/>
        <v>829.19999999999993</v>
      </c>
      <c r="T9" s="7">
        <f>T8*1.2</f>
        <v>1891.1999999999998</v>
      </c>
    </row>
    <row r="10" spans="3:20" x14ac:dyDescent="0.25">
      <c r="M10" s="1"/>
      <c r="N10" s="15">
        <v>148</v>
      </c>
      <c r="O10" s="15">
        <v>162</v>
      </c>
      <c r="P10" s="15">
        <v>168</v>
      </c>
      <c r="Q10" s="15">
        <v>278</v>
      </c>
      <c r="R10" s="15">
        <v>306</v>
      </c>
      <c r="S10" s="15">
        <v>829</v>
      </c>
      <c r="T10" s="7">
        <v>1891</v>
      </c>
    </row>
    <row r="11" spans="3:20" x14ac:dyDescent="0.25">
      <c r="M11" s="1" t="s">
        <v>15</v>
      </c>
      <c r="N11" s="15">
        <v>2500</v>
      </c>
      <c r="O11" s="15">
        <v>2500</v>
      </c>
      <c r="P11" s="15">
        <v>2500</v>
      </c>
      <c r="Q11" s="15">
        <v>2500</v>
      </c>
      <c r="R11" s="15">
        <v>2500</v>
      </c>
      <c r="S11" s="15">
        <v>2500</v>
      </c>
      <c r="T11" s="15">
        <v>2500</v>
      </c>
    </row>
    <row r="12" spans="3:20" x14ac:dyDescent="0.25">
      <c r="M12" s="1"/>
      <c r="T12" s="6"/>
    </row>
    <row r="13" spans="3:20" x14ac:dyDescent="0.25">
      <c r="M13" s="1" t="s">
        <v>31</v>
      </c>
      <c r="N13" s="17">
        <f>N11*N10</f>
        <v>370000</v>
      </c>
      <c r="O13" s="17">
        <f t="shared" ref="O13:S13" si="3">O11*O10</f>
        <v>405000</v>
      </c>
      <c r="P13" s="17">
        <f t="shared" si="3"/>
        <v>420000</v>
      </c>
      <c r="Q13" s="17">
        <f t="shared" si="3"/>
        <v>695000</v>
      </c>
      <c r="R13" s="17">
        <f t="shared" si="3"/>
        <v>765000</v>
      </c>
      <c r="S13" s="17">
        <f t="shared" si="3"/>
        <v>2072500</v>
      </c>
      <c r="T13" s="8">
        <f>T11*T10</f>
        <v>4727500</v>
      </c>
    </row>
    <row r="14" spans="3:20" x14ac:dyDescent="0.25">
      <c r="M14" s="1" t="s">
        <v>16</v>
      </c>
      <c r="N14" s="15"/>
      <c r="O14" s="15"/>
      <c r="P14" s="15"/>
      <c r="Q14" s="15"/>
      <c r="R14" s="15"/>
      <c r="S14" s="15"/>
      <c r="T14" s="7"/>
    </row>
    <row r="15" spans="3:20" x14ac:dyDescent="0.25">
      <c r="F15" t="s">
        <v>0</v>
      </c>
      <c r="G15" t="s">
        <v>1</v>
      </c>
      <c r="H15" t="s">
        <v>2</v>
      </c>
      <c r="I15" s="3" t="s">
        <v>3</v>
      </c>
      <c r="J15" t="s">
        <v>4</v>
      </c>
      <c r="K15" t="s">
        <v>5</v>
      </c>
      <c r="M15" s="1"/>
      <c r="N15" s="15"/>
      <c r="O15" s="15"/>
      <c r="P15" s="15"/>
      <c r="Q15" s="15"/>
      <c r="R15" s="15"/>
      <c r="S15" s="15"/>
      <c r="T15" s="7"/>
    </row>
    <row r="16" spans="3:20" x14ac:dyDescent="0.25">
      <c r="E16" t="s">
        <v>6</v>
      </c>
      <c r="F16">
        <v>123</v>
      </c>
      <c r="G16">
        <v>135</v>
      </c>
      <c r="H16">
        <v>140</v>
      </c>
      <c r="I16" s="3">
        <v>232</v>
      </c>
      <c r="J16">
        <v>255</v>
      </c>
      <c r="K16">
        <v>691</v>
      </c>
      <c r="L16">
        <f>SUM(F16:K16)</f>
        <v>1576</v>
      </c>
      <c r="M16" s="1" t="s">
        <v>17</v>
      </c>
      <c r="N16" s="15">
        <f>100-10</f>
        <v>90</v>
      </c>
      <c r="O16" s="15">
        <f t="shared" ref="O16:T16" si="4">100-10</f>
        <v>90</v>
      </c>
      <c r="P16" s="15">
        <f t="shared" si="4"/>
        <v>90</v>
      </c>
      <c r="Q16" s="15">
        <f t="shared" si="4"/>
        <v>90</v>
      </c>
      <c r="R16" s="15">
        <f t="shared" si="4"/>
        <v>90</v>
      </c>
      <c r="S16" s="15">
        <f t="shared" si="4"/>
        <v>90</v>
      </c>
      <c r="T16" s="7">
        <f t="shared" si="4"/>
        <v>90</v>
      </c>
    </row>
    <row r="17" spans="5:20" x14ac:dyDescent="0.25">
      <c r="E17" t="s">
        <v>7</v>
      </c>
      <c r="F17">
        <v>148</v>
      </c>
      <c r="G17">
        <f>G16*1.2</f>
        <v>162</v>
      </c>
      <c r="H17">
        <f>H16*1.2</f>
        <v>168</v>
      </c>
      <c r="I17" s="3">
        <v>278</v>
      </c>
      <c r="J17">
        <f t="shared" ref="J17:K17" si="5">J16*1.2</f>
        <v>306</v>
      </c>
      <c r="K17">
        <f t="shared" si="5"/>
        <v>829.19999999999993</v>
      </c>
      <c r="M17" s="1" t="s">
        <v>18</v>
      </c>
      <c r="N17" s="15">
        <f>N16*N5/60</f>
        <v>24</v>
      </c>
      <c r="O17" s="15">
        <f t="shared" ref="O17:T17" si="6">O16*O5/60</f>
        <v>24</v>
      </c>
      <c r="P17" s="15">
        <f t="shared" si="6"/>
        <v>24</v>
      </c>
      <c r="Q17" s="15">
        <f t="shared" si="6"/>
        <v>24</v>
      </c>
      <c r="R17" s="15">
        <f t="shared" si="6"/>
        <v>24</v>
      </c>
      <c r="S17" s="15">
        <f t="shared" si="6"/>
        <v>24</v>
      </c>
      <c r="T17" s="7">
        <f t="shared" si="6"/>
        <v>24</v>
      </c>
    </row>
    <row r="18" spans="5:20" x14ac:dyDescent="0.25">
      <c r="E18" t="s">
        <v>8</v>
      </c>
      <c r="F18">
        <v>20400</v>
      </c>
      <c r="G18">
        <v>20400</v>
      </c>
      <c r="H18">
        <v>20400</v>
      </c>
      <c r="I18" s="3">
        <v>20400</v>
      </c>
      <c r="J18">
        <v>20400</v>
      </c>
      <c r="K18">
        <v>20400</v>
      </c>
      <c r="M18" s="1"/>
      <c r="N18" s="18">
        <f>N17%</f>
        <v>0.24</v>
      </c>
      <c r="O18" s="18">
        <f t="shared" ref="O18:T18" si="7">O17%</f>
        <v>0.24</v>
      </c>
      <c r="P18" s="18">
        <f t="shared" si="7"/>
        <v>0.24</v>
      </c>
      <c r="Q18" s="18">
        <f t="shared" si="7"/>
        <v>0.24</v>
      </c>
      <c r="R18" s="18">
        <f t="shared" si="7"/>
        <v>0.24</v>
      </c>
      <c r="S18" s="18">
        <f t="shared" si="7"/>
        <v>0.24</v>
      </c>
      <c r="T18" s="9">
        <f t="shared" si="7"/>
        <v>0.24</v>
      </c>
    </row>
    <row r="19" spans="5:20" x14ac:dyDescent="0.25">
      <c r="E19" t="s">
        <v>9</v>
      </c>
      <c r="F19">
        <f>F17*F18</f>
        <v>3019200</v>
      </c>
      <c r="G19">
        <f t="shared" ref="G19:J19" si="8">G17*G18</f>
        <v>3304800</v>
      </c>
      <c r="H19">
        <f t="shared" si="8"/>
        <v>3427200</v>
      </c>
      <c r="I19" s="3">
        <f t="shared" si="8"/>
        <v>5671200</v>
      </c>
      <c r="J19">
        <f t="shared" si="8"/>
        <v>6242400</v>
      </c>
      <c r="K19">
        <f>K17*K18</f>
        <v>16915680</v>
      </c>
      <c r="L19">
        <f>SUM(F19:K19)</f>
        <v>38580480</v>
      </c>
      <c r="M19" s="1"/>
      <c r="N19" s="15"/>
      <c r="O19" s="15"/>
      <c r="P19" s="15"/>
      <c r="Q19" s="15"/>
      <c r="R19" s="15"/>
      <c r="S19" s="15"/>
      <c r="T19" s="7"/>
    </row>
    <row r="20" spans="5:20" x14ac:dyDescent="0.25">
      <c r="E20" t="s">
        <v>10</v>
      </c>
      <c r="F20">
        <f>F19*90%</f>
        <v>2717280</v>
      </c>
      <c r="G20">
        <f t="shared" ref="G20:K20" si="9">G19*90%</f>
        <v>2974320</v>
      </c>
      <c r="H20">
        <f t="shared" si="9"/>
        <v>3084480</v>
      </c>
      <c r="I20" s="3">
        <f t="shared" si="9"/>
        <v>5104080</v>
      </c>
      <c r="J20">
        <f t="shared" si="9"/>
        <v>5618160</v>
      </c>
      <c r="K20">
        <f t="shared" si="9"/>
        <v>15224112</v>
      </c>
      <c r="M20" s="1" t="s">
        <v>19</v>
      </c>
      <c r="N20" s="17">
        <f>ROUND((N13*N18),0)</f>
        <v>88800</v>
      </c>
      <c r="O20" s="17">
        <f t="shared" ref="O20:S20" si="10">ROUND((O13*O18),0)</f>
        <v>97200</v>
      </c>
      <c r="P20" s="17">
        <f t="shared" si="10"/>
        <v>100800</v>
      </c>
      <c r="Q20" s="17">
        <f t="shared" si="10"/>
        <v>166800</v>
      </c>
      <c r="R20" s="17">
        <f t="shared" si="10"/>
        <v>183600</v>
      </c>
      <c r="S20" s="17">
        <f t="shared" si="10"/>
        <v>497400</v>
      </c>
      <c r="T20" s="8">
        <f>ROUND((T13*T18),0)</f>
        <v>1134600</v>
      </c>
    </row>
    <row r="21" spans="5:20" x14ac:dyDescent="0.25">
      <c r="E21" t="s">
        <v>11</v>
      </c>
      <c r="F21">
        <f>F19*80%</f>
        <v>2415360</v>
      </c>
      <c r="G21">
        <f t="shared" ref="G21:K21" si="11">G19*80%</f>
        <v>2643840</v>
      </c>
      <c r="H21">
        <f t="shared" si="11"/>
        <v>2741760</v>
      </c>
      <c r="I21" s="3">
        <f t="shared" si="11"/>
        <v>4536960</v>
      </c>
      <c r="J21">
        <f t="shared" si="11"/>
        <v>4993920</v>
      </c>
      <c r="K21">
        <f t="shared" si="11"/>
        <v>13532544</v>
      </c>
      <c r="M21" s="1" t="s">
        <v>20</v>
      </c>
      <c r="N21" s="17">
        <f>N10</f>
        <v>148</v>
      </c>
      <c r="O21" s="17">
        <f t="shared" ref="O21:S21" si="12">O10</f>
        <v>162</v>
      </c>
      <c r="P21" s="17">
        <f t="shared" si="12"/>
        <v>168</v>
      </c>
      <c r="Q21" s="17">
        <f t="shared" si="12"/>
        <v>278</v>
      </c>
      <c r="R21" s="17">
        <f t="shared" si="12"/>
        <v>306</v>
      </c>
      <c r="S21" s="17">
        <f t="shared" si="12"/>
        <v>829</v>
      </c>
      <c r="T21" s="8">
        <f>T10</f>
        <v>1891</v>
      </c>
    </row>
    <row r="22" spans="5:20" x14ac:dyDescent="0.25">
      <c r="M22" s="1" t="s">
        <v>21</v>
      </c>
      <c r="N22" s="19">
        <v>21000</v>
      </c>
      <c r="O22" s="19">
        <v>21000</v>
      </c>
      <c r="P22" s="19">
        <v>21000</v>
      </c>
      <c r="Q22" s="19">
        <v>21000</v>
      </c>
      <c r="R22" s="19">
        <v>21000</v>
      </c>
      <c r="S22" s="19">
        <v>21000</v>
      </c>
      <c r="T22" s="10">
        <v>21000</v>
      </c>
    </row>
    <row r="23" spans="5:20" x14ac:dyDescent="0.25">
      <c r="M23" s="1" t="s">
        <v>22</v>
      </c>
      <c r="N23" s="17">
        <f>N22*N21</f>
        <v>3108000</v>
      </c>
      <c r="O23" s="17">
        <f t="shared" ref="O23:S23" si="13">O22*O21</f>
        <v>3402000</v>
      </c>
      <c r="P23" s="17">
        <f t="shared" si="13"/>
        <v>3528000</v>
      </c>
      <c r="Q23" s="17">
        <f t="shared" si="13"/>
        <v>5838000</v>
      </c>
      <c r="R23" s="17">
        <f t="shared" si="13"/>
        <v>6426000</v>
      </c>
      <c r="S23" s="17">
        <f t="shared" si="13"/>
        <v>17409000</v>
      </c>
      <c r="T23" s="8">
        <f>T22*T21</f>
        <v>39711000</v>
      </c>
    </row>
    <row r="24" spans="5:20" x14ac:dyDescent="0.25">
      <c r="M24" s="1" t="s">
        <v>23</v>
      </c>
      <c r="N24" s="15"/>
      <c r="O24" s="15"/>
      <c r="P24" s="15"/>
      <c r="Q24" s="15"/>
      <c r="R24" s="15"/>
      <c r="S24" s="15"/>
      <c r="T24" s="7"/>
    </row>
    <row r="25" spans="5:20" x14ac:dyDescent="0.25">
      <c r="K25">
        <v>26620</v>
      </c>
      <c r="M25" s="5" t="s">
        <v>24</v>
      </c>
      <c r="N25" s="20">
        <f>N23-N20</f>
        <v>3019200</v>
      </c>
      <c r="O25" s="20">
        <f t="shared" ref="O25:S25" si="14">O23-O20</f>
        <v>3304800</v>
      </c>
      <c r="P25" s="20">
        <f t="shared" si="14"/>
        <v>3427200</v>
      </c>
      <c r="Q25" s="20">
        <f t="shared" si="14"/>
        <v>5671200</v>
      </c>
      <c r="R25" s="20">
        <f t="shared" si="14"/>
        <v>6242400</v>
      </c>
      <c r="S25" s="20">
        <f t="shared" si="14"/>
        <v>16911600</v>
      </c>
      <c r="T25" s="11">
        <f>T23-T20</f>
        <v>38576400</v>
      </c>
    </row>
    <row r="26" spans="5:20" x14ac:dyDescent="0.25">
      <c r="K26">
        <f>K25/10.764</f>
        <v>2473.0583426235603</v>
      </c>
      <c r="M26" s="2" t="s">
        <v>25</v>
      </c>
      <c r="N26" s="17">
        <f>ROUND((N25*90%),0)</f>
        <v>2717280</v>
      </c>
      <c r="O26" s="17">
        <f t="shared" ref="O26:S26" si="15">ROUND((O25*90%),0)</f>
        <v>2974320</v>
      </c>
      <c r="P26" s="17">
        <f t="shared" si="15"/>
        <v>3084480</v>
      </c>
      <c r="Q26" s="17">
        <f t="shared" si="15"/>
        <v>5104080</v>
      </c>
      <c r="R26" s="17">
        <f t="shared" si="15"/>
        <v>5618160</v>
      </c>
      <c r="S26" s="17">
        <f t="shared" si="15"/>
        <v>15220440</v>
      </c>
      <c r="T26" s="8">
        <f>ROUND((T25*90%),0)</f>
        <v>34718760</v>
      </c>
    </row>
    <row r="27" spans="5:20" x14ac:dyDescent="0.25">
      <c r="M27" s="2" t="s">
        <v>26</v>
      </c>
      <c r="N27" s="17">
        <f>ROUND((N25*80%),0)</f>
        <v>2415360</v>
      </c>
      <c r="O27" s="17">
        <f t="shared" ref="O27:S27" si="16">ROUND((O25*80%),0)</f>
        <v>2643840</v>
      </c>
      <c r="P27" s="17">
        <f t="shared" si="16"/>
        <v>2741760</v>
      </c>
      <c r="Q27" s="17">
        <f t="shared" si="16"/>
        <v>4536960</v>
      </c>
      <c r="R27" s="17">
        <f t="shared" si="16"/>
        <v>4993920</v>
      </c>
      <c r="S27" s="17">
        <f t="shared" si="16"/>
        <v>13529280</v>
      </c>
      <c r="T27" s="8">
        <f>ROUND((T25*80%),0)</f>
        <v>30861120</v>
      </c>
    </row>
    <row r="28" spans="5:20" x14ac:dyDescent="0.25">
      <c r="M28" s="2" t="s">
        <v>27</v>
      </c>
      <c r="N28" s="17">
        <f>MROUND((N25*0.04/12),500)</f>
        <v>10000</v>
      </c>
      <c r="O28" s="17">
        <f t="shared" ref="O28:S28" si="17">MROUND((O25*0.04/12),500)</f>
        <v>11000</v>
      </c>
      <c r="P28" s="17">
        <f t="shared" si="17"/>
        <v>11500</v>
      </c>
      <c r="Q28" s="17">
        <f t="shared" si="17"/>
        <v>19000</v>
      </c>
      <c r="R28" s="17">
        <f t="shared" si="17"/>
        <v>21000</v>
      </c>
      <c r="S28" s="17">
        <f t="shared" si="17"/>
        <v>56500</v>
      </c>
      <c r="T28" s="8">
        <f>MROUND((T25*0.04/12),500)</f>
        <v>128500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3"/>
  <sheetViews>
    <sheetView workbookViewId="0">
      <selection activeCell="D23" sqref="D23"/>
    </sheetView>
  </sheetViews>
  <sheetFormatPr defaultRowHeight="15" x14ac:dyDescent="0.25"/>
  <cols>
    <col min="1" max="1" width="20.7109375" bestFit="1" customWidth="1"/>
    <col min="2" max="2" width="23.85546875" bestFit="1" customWidth="1"/>
    <col min="3" max="3" width="23" customWidth="1"/>
    <col min="4" max="4" width="25.5703125" customWidth="1"/>
    <col min="5" max="6" width="23.85546875" bestFit="1" customWidth="1"/>
    <col min="7" max="7" width="21.5703125" bestFit="1" customWidth="1"/>
  </cols>
  <sheetData>
    <row r="1" spans="1:7" x14ac:dyDescent="0.25">
      <c r="A1" t="s">
        <v>32</v>
      </c>
      <c r="B1">
        <v>1</v>
      </c>
      <c r="C1">
        <v>3</v>
      </c>
      <c r="D1">
        <v>4</v>
      </c>
      <c r="E1">
        <v>5</v>
      </c>
      <c r="F1">
        <v>6</v>
      </c>
      <c r="G1">
        <v>7</v>
      </c>
    </row>
    <row r="2" spans="1:7" x14ac:dyDescent="0.25">
      <c r="A2" t="s">
        <v>39</v>
      </c>
      <c r="B2" t="s">
        <v>40</v>
      </c>
      <c r="C2" t="s">
        <v>40</v>
      </c>
      <c r="D2" t="s">
        <v>44</v>
      </c>
      <c r="E2" t="s">
        <v>40</v>
      </c>
      <c r="F2" t="s">
        <v>40</v>
      </c>
      <c r="G2" t="s">
        <v>46</v>
      </c>
    </row>
    <row r="3" spans="1:7" x14ac:dyDescent="0.25">
      <c r="A3" t="s">
        <v>36</v>
      </c>
      <c r="B3" t="s">
        <v>41</v>
      </c>
      <c r="C3" t="s">
        <v>41</v>
      </c>
      <c r="D3" t="s">
        <v>45</v>
      </c>
      <c r="E3" t="s">
        <v>41</v>
      </c>
      <c r="F3" t="s">
        <v>41</v>
      </c>
      <c r="G3" t="s">
        <v>47</v>
      </c>
    </row>
    <row r="5" spans="1:7" x14ac:dyDescent="0.25">
      <c r="A5" t="s">
        <v>42</v>
      </c>
      <c r="B5">
        <v>11.43</v>
      </c>
      <c r="C5">
        <v>12.63</v>
      </c>
      <c r="E5">
        <v>21.56</v>
      </c>
      <c r="F5">
        <v>23.69</v>
      </c>
      <c r="G5">
        <v>64.25</v>
      </c>
    </row>
    <row r="6" spans="1:7" x14ac:dyDescent="0.25">
      <c r="A6" t="s">
        <v>37</v>
      </c>
      <c r="B6">
        <f>B5*10.764</f>
        <v>123.03251999999999</v>
      </c>
      <c r="C6">
        <f>C5*10.764</f>
        <v>135.94932</v>
      </c>
      <c r="E6">
        <f>E5*10.764</f>
        <v>232.07183999999998</v>
      </c>
      <c r="F6">
        <f>F5*10.764</f>
        <v>254.99915999999999</v>
      </c>
      <c r="G6">
        <f>G5*10.764</f>
        <v>691.58699999999999</v>
      </c>
    </row>
    <row r="7" spans="1:7" x14ac:dyDescent="0.25">
      <c r="B7" s="21">
        <v>123</v>
      </c>
      <c r="C7" s="21">
        <v>135</v>
      </c>
      <c r="D7" s="21">
        <v>140</v>
      </c>
      <c r="E7" s="21">
        <v>232</v>
      </c>
      <c r="F7" s="21">
        <v>255</v>
      </c>
      <c r="G7" s="21">
        <v>691</v>
      </c>
    </row>
    <row r="8" spans="1:7" x14ac:dyDescent="0.25">
      <c r="A8" t="s">
        <v>43</v>
      </c>
    </row>
    <row r="9" spans="1:7" x14ac:dyDescent="0.25">
      <c r="A9" t="s">
        <v>38</v>
      </c>
    </row>
    <row r="16" spans="1:7" ht="45" x14ac:dyDescent="0.25">
      <c r="B16" s="25" t="s">
        <v>32</v>
      </c>
      <c r="C16" s="26" t="s">
        <v>49</v>
      </c>
      <c r="D16" s="26" t="s">
        <v>48</v>
      </c>
    </row>
    <row r="17" spans="2:5" x14ac:dyDescent="0.25">
      <c r="B17" s="25">
        <v>1</v>
      </c>
      <c r="C17" s="23">
        <v>123</v>
      </c>
      <c r="D17" s="24">
        <f>C17*1.2</f>
        <v>147.6</v>
      </c>
      <c r="E17" s="22"/>
    </row>
    <row r="18" spans="2:5" x14ac:dyDescent="0.25">
      <c r="B18" s="25">
        <v>3</v>
      </c>
      <c r="C18" s="23">
        <v>135</v>
      </c>
      <c r="D18" s="24">
        <f t="shared" ref="D18:D22" si="0">C18*1.2</f>
        <v>162</v>
      </c>
    </row>
    <row r="19" spans="2:5" x14ac:dyDescent="0.25">
      <c r="B19" s="25">
        <v>4</v>
      </c>
      <c r="C19" s="23">
        <v>140</v>
      </c>
      <c r="D19" s="24">
        <f t="shared" si="0"/>
        <v>168</v>
      </c>
    </row>
    <row r="20" spans="2:5" x14ac:dyDescent="0.25">
      <c r="B20" s="25">
        <v>5</v>
      </c>
      <c r="C20" s="23">
        <v>232</v>
      </c>
      <c r="D20" s="24">
        <f t="shared" si="0"/>
        <v>278.39999999999998</v>
      </c>
    </row>
    <row r="21" spans="2:5" x14ac:dyDescent="0.25">
      <c r="B21" s="25">
        <v>6</v>
      </c>
      <c r="C21" s="23">
        <v>255</v>
      </c>
      <c r="D21" s="24">
        <f t="shared" si="0"/>
        <v>306</v>
      </c>
    </row>
    <row r="22" spans="2:5" x14ac:dyDescent="0.25">
      <c r="B22" s="25">
        <v>7</v>
      </c>
      <c r="C22" s="23">
        <v>691</v>
      </c>
      <c r="D22" s="24">
        <f t="shared" si="0"/>
        <v>829.19999999999993</v>
      </c>
    </row>
    <row r="23" spans="2:5" x14ac:dyDescent="0.25">
      <c r="B23" s="29" t="s">
        <v>35</v>
      </c>
      <c r="C23" s="27">
        <f>SUM(C17:C22)</f>
        <v>1576</v>
      </c>
      <c r="D23" s="28">
        <f>SUM(D17:D22)</f>
        <v>1891.1999999999998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desk-122</dc:creator>
  <cp:lastModifiedBy>DESK</cp:lastModifiedBy>
  <dcterms:created xsi:type="dcterms:W3CDTF">2023-12-18T12:58:36Z</dcterms:created>
  <dcterms:modified xsi:type="dcterms:W3CDTF">2023-12-19T19:13:45Z</dcterms:modified>
</cp:coreProperties>
</file>