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0" i="1" l="1"/>
  <c r="R16" i="1"/>
  <c r="L12" i="1" l="1"/>
  <c r="L11" i="1" l="1"/>
  <c r="Q21" i="1" l="1"/>
  <c r="L14" i="1"/>
  <c r="M14" i="1" s="1"/>
  <c r="M7" i="1"/>
  <c r="R5" i="1"/>
  <c r="L7" i="1"/>
  <c r="Q19" i="1"/>
  <c r="D8" i="1"/>
  <c r="Q12" i="1"/>
  <c r="Q8" i="1"/>
  <c r="Q9" i="1" s="1"/>
  <c r="Q10" i="1" s="1"/>
  <c r="Q11" i="1" s="1"/>
  <c r="Q13" i="1" s="1"/>
  <c r="L20" i="1" l="1"/>
  <c r="I29" i="1"/>
  <c r="I30" i="1" s="1"/>
  <c r="E20" i="1" l="1"/>
  <c r="E21" i="1"/>
  <c r="E22" i="1"/>
  <c r="E23" i="1"/>
  <c r="E24" i="1"/>
  <c r="E25" i="1"/>
  <c r="E26" i="1"/>
  <c r="E27" i="1"/>
  <c r="E28" i="1"/>
  <c r="L3" i="1"/>
  <c r="K3" i="1"/>
  <c r="K2" i="1"/>
  <c r="Q6" i="1"/>
  <c r="Q4" i="1"/>
  <c r="Q3" i="1"/>
  <c r="Q16" i="1" l="1"/>
  <c r="Q18" i="1" l="1"/>
  <c r="Q17" i="1"/>
  <c r="K20" i="1"/>
  <c r="I21" i="1"/>
  <c r="J20" i="1"/>
  <c r="I20" i="1"/>
  <c r="E19" i="1"/>
  <c r="C8" i="1"/>
  <c r="B7" i="1"/>
  <c r="A7" i="1"/>
</calcChain>
</file>

<file path=xl/sharedStrings.xml><?xml version="1.0" encoding="utf-8"?>
<sst xmlns="http://schemas.openxmlformats.org/spreadsheetml/2006/main" count="35" uniqueCount="33">
  <si>
    <t>Unit No.</t>
  </si>
  <si>
    <t>Carpet</t>
  </si>
  <si>
    <t>2 Car Park</t>
  </si>
  <si>
    <t>Other</t>
  </si>
  <si>
    <t>Chargeable Area</t>
  </si>
  <si>
    <t>Measurement</t>
  </si>
  <si>
    <t>BA</t>
  </si>
  <si>
    <t>Saleable</t>
  </si>
  <si>
    <t>Value</t>
  </si>
  <si>
    <t>ROC</t>
  </si>
  <si>
    <t>ROB</t>
  </si>
  <si>
    <t>ROS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</si>
  <si>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</si>
  <si>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</si>
  <si>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</si>
  <si>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</si>
  <si>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</si>
  <si>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</si>
  <si>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</si>
  <si>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</si>
  <si>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</si>
  <si>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</si>
  <si>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</si>
  <si>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</si>
  <si>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</si>
  <si>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</si>
  <si>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</si>
  <si>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</si>
  <si>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</si>
  <si>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Guideline Rate</t>
  </si>
  <si>
    <t>19.131532, 72.855661</t>
  </si>
  <si>
    <t>RR</t>
  </si>
  <si>
    <t>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</si>
</sst>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  <font>
      <b/>
      <sz val="10"/>
      <color rgb="FF20212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">
    <xf numFmtId="0" fontId="0" fillId="0" borderId="0" xfId="0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2" borderId="1" xfId="0" applyFont="1" applyFill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2" fillId="0" borderId="1" xfId="0" applyFont="1" applyFill="1" applyBorder="1"/>
    <xf numFmtId="43" fontId="3" fillId="0" borderId="1" xfId="0" applyNumberFormat="1" applyFont="1" applyFill="1" applyBorder="1"/>
    <xf numFmtId="0" fontId="3" fillId="0" borderId="1" xfId="0" applyFont="1" applyFill="1" applyBorder="1"/>
    <xf numFmtId="0" fontId="2" fillId="0" borderId="2" xfId="0" applyFont="1" applyFill="1" applyBorder="1"/>
    <xf numFmtId="43" fontId="2" fillId="0" borderId="0" xfId="1" applyFont="1" applyFill="1"/>
    <xf numFmtId="43" fontId="0" fillId="0" borderId="0" xfId="1" applyFont="1"/>
    <xf numFmtId="0" fontId="4" fillId="0" borderId="0" xfId="0" applyFont="1" applyAlignment="1">
      <alignment horizontal="left" vertical="center" wrapText="1"/>
    </xf>
    <xf numFmtId="164" fontId="0" fillId="0" borderId="0" xfId="1" applyNumberFormat="1" applyFont="1"/>
    <xf numFmtId="43" fontId="0" fillId="0" borderId="0" xfId="0" applyNumberFormat="1"/>
    <xf numFmtId="0" fontId="0" fillId="3" borderId="0" xfId="0" applyFill="1"/>
    <xf numFmtId="43" fontId="0" fillId="3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159</xdr:col>
      <xdr:colOff>0</xdr:colOff>
      <xdr:row>5</xdr:row>
      <xdr:rowOff>0</xdr:rowOff>
    </xdr:from>
    <xdr:to>
      <xdr:col>177</xdr:col>
      <xdr:colOff>191962</xdr:colOff>
      <xdr:row>27</xdr:row>
      <xdr:rowOff>143546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68500" y="952500"/>
          <a:ext cx="10478962" cy="48107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26</xdr:col>
      <xdr:colOff>221020</xdr:colOff>
      <xdr:row>24</xdr:row>
      <xdr:rowOff>19757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0" y="0"/>
          <a:ext cx="13937020" cy="506800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23</xdr:col>
      <xdr:colOff>30254</xdr:colOff>
      <xdr:row>73</xdr:row>
      <xdr:rowOff>58168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0" y="6667500"/>
          <a:ext cx="12031754" cy="729716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81</xdr:row>
      <xdr:rowOff>0</xdr:rowOff>
    </xdr:from>
    <xdr:to>
      <xdr:col>20</xdr:col>
      <xdr:colOff>306119</xdr:colOff>
      <xdr:row>109</xdr:row>
      <xdr:rowOff>19797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0" y="15430500"/>
          <a:ext cx="9450119" cy="5353797"/>
        </a:xfrm>
        <a:prstGeom prst="rect">
          <a:avLst/>
        </a:prstGeom>
      </xdr:spPr>
    </xdr:pic>
    <xdr:clientData/>
  </xdr:twoCellAnchor>
  <xdr:twoCellAnchor editAs="oneCell">
    <xdr:from>
      <xdr:col>160</xdr:col>
      <xdr:colOff>0</xdr:colOff>
      <xdr:row>34</xdr:row>
      <xdr:rowOff>0</xdr:rowOff>
    </xdr:from>
    <xdr:to>
      <xdr:col>186</xdr:col>
      <xdr:colOff>379095</xdr:colOff>
      <xdr:row>78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440000" y="6477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158</xdr:col>
      <xdr:colOff>0</xdr:colOff>
      <xdr:row>90</xdr:row>
      <xdr:rowOff>0</xdr:rowOff>
    </xdr:from>
    <xdr:to>
      <xdr:col>184</xdr:col>
      <xdr:colOff>379095</xdr:colOff>
      <xdr:row>134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297000" y="17145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26</xdr:col>
      <xdr:colOff>354468</xdr:colOff>
      <xdr:row>154</xdr:row>
      <xdr:rowOff>153378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71500" y="22479000"/>
          <a:ext cx="14641968" cy="70113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26</xdr:col>
      <xdr:colOff>344942</xdr:colOff>
      <xdr:row>199</xdr:row>
      <xdr:rowOff>162905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71500" y="31051500"/>
          <a:ext cx="14632442" cy="7020905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4</xdr:row>
      <xdr:rowOff>0</xdr:rowOff>
    </xdr:from>
    <xdr:to>
      <xdr:col>62</xdr:col>
      <xdr:colOff>240152</xdr:colOff>
      <xdr:row>38</xdr:row>
      <xdr:rowOff>143865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145500" y="762000"/>
          <a:ext cx="14527652" cy="7097115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50</xdr:row>
      <xdr:rowOff>0</xdr:rowOff>
    </xdr:from>
    <xdr:to>
      <xdr:col>63</xdr:col>
      <xdr:colOff>363995</xdr:colOff>
      <xdr:row>87</xdr:row>
      <xdr:rowOff>20036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717000" y="9525000"/>
          <a:ext cx="14651495" cy="7068536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94</xdr:row>
      <xdr:rowOff>0</xdr:rowOff>
    </xdr:from>
    <xdr:to>
      <xdr:col>63</xdr:col>
      <xdr:colOff>525942</xdr:colOff>
      <xdr:row>131</xdr:row>
      <xdr:rowOff>39089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717000" y="17907000"/>
          <a:ext cx="14813442" cy="7087589"/>
        </a:xfrm>
        <a:prstGeom prst="rect">
          <a:avLst/>
        </a:prstGeom>
      </xdr:spPr>
    </xdr:pic>
    <xdr:clientData/>
  </xdr:twoCellAnchor>
  <xdr:twoCellAnchor editAs="oneCell">
    <xdr:from>
      <xdr:col>38</xdr:col>
      <xdr:colOff>0</xdr:colOff>
      <xdr:row>137</xdr:row>
      <xdr:rowOff>0</xdr:rowOff>
    </xdr:from>
    <xdr:to>
      <xdr:col>62</xdr:col>
      <xdr:colOff>382968</xdr:colOff>
      <xdr:row>173</xdr:row>
      <xdr:rowOff>29536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717000" y="26098500"/>
          <a:ext cx="14098968" cy="6887536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180</xdr:row>
      <xdr:rowOff>0</xdr:rowOff>
    </xdr:from>
    <xdr:to>
      <xdr:col>64</xdr:col>
      <xdr:colOff>354468</xdr:colOff>
      <xdr:row>216</xdr:row>
      <xdr:rowOff>67642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288500" y="34290000"/>
          <a:ext cx="14641968" cy="6925642"/>
        </a:xfrm>
        <a:prstGeom prst="rect">
          <a:avLst/>
        </a:prstGeom>
      </xdr:spPr>
    </xdr:pic>
    <xdr:clientData/>
  </xdr:twoCellAnchor>
  <xdr:twoCellAnchor editAs="oneCell">
    <xdr:from>
      <xdr:col>76</xdr:col>
      <xdr:colOff>0</xdr:colOff>
      <xdr:row>29</xdr:row>
      <xdr:rowOff>0</xdr:rowOff>
    </xdr:from>
    <xdr:to>
      <xdr:col>98</xdr:col>
      <xdr:colOff>392334</xdr:colOff>
      <xdr:row>62</xdr:row>
      <xdr:rowOff>143772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434000" y="6000750"/>
          <a:ext cx="12965334" cy="6430272"/>
        </a:xfrm>
        <a:prstGeom prst="rect">
          <a:avLst/>
        </a:prstGeom>
      </xdr:spPr>
    </xdr:pic>
    <xdr:clientData/>
  </xdr:twoCellAnchor>
  <xdr:twoCellAnchor editAs="oneCell">
    <xdr:from>
      <xdr:col>75</xdr:col>
      <xdr:colOff>0</xdr:colOff>
      <xdr:row>70</xdr:row>
      <xdr:rowOff>0</xdr:rowOff>
    </xdr:from>
    <xdr:to>
      <xdr:col>95</xdr:col>
      <xdr:colOff>554122</xdr:colOff>
      <xdr:row>104</xdr:row>
      <xdr:rowOff>67588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862500" y="13811250"/>
          <a:ext cx="11984122" cy="6544588"/>
        </a:xfrm>
        <a:prstGeom prst="rect">
          <a:avLst/>
        </a:prstGeom>
      </xdr:spPr>
    </xdr:pic>
    <xdr:clientData/>
  </xdr:twoCellAnchor>
  <xdr:twoCellAnchor editAs="oneCell">
    <xdr:from>
      <xdr:col>74</xdr:col>
      <xdr:colOff>0</xdr:colOff>
      <xdr:row>115</xdr:row>
      <xdr:rowOff>0</xdr:rowOff>
    </xdr:from>
    <xdr:to>
      <xdr:col>92</xdr:col>
      <xdr:colOff>220541</xdr:colOff>
      <xdr:row>137</xdr:row>
      <xdr:rowOff>76796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2291000" y="22383750"/>
          <a:ext cx="10507541" cy="42677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tabSelected="1" topLeftCell="A7" workbookViewId="0">
      <selection activeCell="B8" sqref="B8"/>
    </sheetView>
  </sheetViews>
  <sheetFormatPr defaultRowHeight="15" x14ac:dyDescent="0.25"/>
  <cols>
    <col min="4" max="4" width="14.28515625" bestFit="1" customWidth="1"/>
    <col min="5" max="5" width="10" bestFit="1" customWidth="1"/>
    <col min="12" max="12" width="11.5703125" bestFit="1" customWidth="1"/>
    <col min="13" max="13" width="10" bestFit="1" customWidth="1"/>
    <col min="16" max="16" width="19.5703125" bestFit="1" customWidth="1"/>
    <col min="17" max="17" width="13.7109375" bestFit="1" customWidth="1"/>
    <col min="18" max="18" width="10" bestFit="1" customWidth="1"/>
  </cols>
  <sheetData>
    <row r="1" spans="1:18" ht="16.5" x14ac:dyDescent="0.3">
      <c r="A1" t="s">
        <v>0</v>
      </c>
      <c r="K1">
        <v>30250</v>
      </c>
      <c r="L1">
        <v>2023</v>
      </c>
      <c r="P1" s="1" t="s">
        <v>12</v>
      </c>
      <c r="Q1" s="2">
        <v>36000</v>
      </c>
    </row>
    <row r="2" spans="1:18" ht="82.5" x14ac:dyDescent="0.3">
      <c r="A2">
        <v>611</v>
      </c>
      <c r="K2">
        <f>K1/100*110</f>
        <v>33275</v>
      </c>
      <c r="L2">
        <v>2012</v>
      </c>
      <c r="P2" s="3" t="s">
        <v>13</v>
      </c>
      <c r="Q2" s="2">
        <v>3000</v>
      </c>
    </row>
    <row r="3" spans="1:18" ht="16.5" x14ac:dyDescent="0.3">
      <c r="A3">
        <v>612</v>
      </c>
      <c r="K3">
        <f>K2/10.764</f>
        <v>3091.32292827945</v>
      </c>
      <c r="L3">
        <f>L1-L2</f>
        <v>11</v>
      </c>
      <c r="P3" s="1" t="s">
        <v>14</v>
      </c>
      <c r="Q3" s="2">
        <f>Q1-Q2</f>
        <v>33000</v>
      </c>
    </row>
    <row r="4" spans="1:18" ht="16.5" x14ac:dyDescent="0.3">
      <c r="P4" s="1" t="s">
        <v>15</v>
      </c>
      <c r="Q4" s="2">
        <f>Q2*1</f>
        <v>3000</v>
      </c>
    </row>
    <row r="5" spans="1:18" ht="16.5" x14ac:dyDescent="0.3">
      <c r="A5" t="s">
        <v>1</v>
      </c>
      <c r="B5" t="s">
        <v>3</v>
      </c>
      <c r="L5" s="14"/>
      <c r="M5" s="14"/>
      <c r="P5" s="1" t="s">
        <v>16</v>
      </c>
      <c r="Q5" s="4">
        <v>11</v>
      </c>
      <c r="R5">
        <f>100-Q5</f>
        <v>89</v>
      </c>
    </row>
    <row r="6" spans="1:18" ht="16.5" x14ac:dyDescent="0.3">
      <c r="A6">
        <v>72.83</v>
      </c>
      <c r="B6">
        <v>9.57</v>
      </c>
      <c r="K6" t="s">
        <v>31</v>
      </c>
      <c r="L6" s="14">
        <v>179930</v>
      </c>
      <c r="M6" s="14"/>
      <c r="P6" s="1" t="s">
        <v>17</v>
      </c>
      <c r="Q6" s="4">
        <f>Q7-Q5</f>
        <v>49</v>
      </c>
    </row>
    <row r="7" spans="1:18" ht="16.5" x14ac:dyDescent="0.3">
      <c r="A7">
        <f>A6*10.764</f>
        <v>783.94211999999993</v>
      </c>
      <c r="B7">
        <f>B6*10.764</f>
        <v>103.01147999999999</v>
      </c>
      <c r="L7" s="16">
        <f>L6/100*105</f>
        <v>188926.5</v>
      </c>
      <c r="M7" s="16">
        <f>L7/10.764</f>
        <v>17551.700111482722</v>
      </c>
      <c r="P7" s="1" t="s">
        <v>18</v>
      </c>
      <c r="Q7" s="4">
        <v>60</v>
      </c>
    </row>
    <row r="8" spans="1:18" ht="49.5" x14ac:dyDescent="0.3">
      <c r="A8">
        <v>784</v>
      </c>
      <c r="B8">
        <v>103</v>
      </c>
      <c r="C8">
        <f>SUM(A8:B8)</f>
        <v>887</v>
      </c>
      <c r="D8">
        <f>C8*1.2</f>
        <v>1064.3999999999999</v>
      </c>
      <c r="L8" s="14"/>
      <c r="M8" s="14"/>
      <c r="P8" s="3" t="s">
        <v>19</v>
      </c>
      <c r="Q8" s="4">
        <f>90*Q5/Q7</f>
        <v>16.5</v>
      </c>
    </row>
    <row r="9" spans="1:18" ht="16.5" x14ac:dyDescent="0.3">
      <c r="K9" t="s">
        <v>32</v>
      </c>
      <c r="L9" s="14">
        <v>69960</v>
      </c>
      <c r="M9" s="14"/>
      <c r="P9" s="1"/>
      <c r="Q9" s="5">
        <f>Q8%</f>
        <v>0.16500000000000001</v>
      </c>
    </row>
    <row r="10" spans="1:18" ht="16.5" x14ac:dyDescent="0.3">
      <c r="A10" t="s">
        <v>2</v>
      </c>
      <c r="L10" s="14"/>
      <c r="M10" s="14"/>
      <c r="P10" s="1" t="s">
        <v>20</v>
      </c>
      <c r="Q10" s="2">
        <f>Q4*Q9</f>
        <v>495</v>
      </c>
    </row>
    <row r="11" spans="1:18" ht="16.5" x14ac:dyDescent="0.3">
      <c r="L11" s="14">
        <f>L7-L9</f>
        <v>118966.5</v>
      </c>
      <c r="M11" s="14"/>
      <c r="P11" s="1" t="s">
        <v>21</v>
      </c>
      <c r="Q11" s="2">
        <f>Q4-Q10</f>
        <v>2505</v>
      </c>
    </row>
    <row r="12" spans="1:18" ht="16.5" x14ac:dyDescent="0.3">
      <c r="A12" t="s">
        <v>4</v>
      </c>
      <c r="B12">
        <v>1478</v>
      </c>
      <c r="L12" s="14">
        <f>L11*89%</f>
        <v>105880.185</v>
      </c>
      <c r="M12" s="14"/>
      <c r="P12" s="1" t="s">
        <v>14</v>
      </c>
      <c r="Q12" s="2">
        <f>Q3</f>
        <v>33000</v>
      </c>
    </row>
    <row r="13" spans="1:18" ht="16.5" x14ac:dyDescent="0.3">
      <c r="L13" s="14"/>
      <c r="M13" s="14"/>
      <c r="P13" s="1" t="s">
        <v>22</v>
      </c>
      <c r="Q13" s="2">
        <f>Q12+Q11</f>
        <v>35505</v>
      </c>
    </row>
    <row r="14" spans="1:18" ht="16.5" x14ac:dyDescent="0.3">
      <c r="A14" t="s">
        <v>5</v>
      </c>
      <c r="L14" s="16">
        <f>L12+L9</f>
        <v>175840.185</v>
      </c>
      <c r="M14" s="16">
        <f>L14/10.764</f>
        <v>16335.951783723523</v>
      </c>
      <c r="P14" s="1"/>
      <c r="Q14" s="4"/>
    </row>
    <row r="15" spans="1:18" ht="16.5" x14ac:dyDescent="0.3">
      <c r="A15">
        <v>786</v>
      </c>
      <c r="P15" s="6" t="s">
        <v>23</v>
      </c>
      <c r="Q15" s="7">
        <v>887</v>
      </c>
    </row>
    <row r="16" spans="1:18" ht="16.5" x14ac:dyDescent="0.3">
      <c r="P16" s="6" t="s">
        <v>24</v>
      </c>
      <c r="Q16" s="8">
        <f>Q13*Q15</f>
        <v>31492935</v>
      </c>
      <c r="R16" s="17">
        <f>Q16/784</f>
        <v>40169.559948979593</v>
      </c>
    </row>
    <row r="17" spans="1:17" ht="16.5" x14ac:dyDescent="0.3">
      <c r="P17" s="9" t="s">
        <v>25</v>
      </c>
      <c r="Q17" s="10">
        <f>Q16*90%</f>
        <v>28343641.5</v>
      </c>
    </row>
    <row r="18" spans="1:17" ht="16.5" x14ac:dyDescent="0.3">
      <c r="A18" t="s">
        <v>1</v>
      </c>
      <c r="B18" t="s">
        <v>6</v>
      </c>
      <c r="C18" t="s">
        <v>7</v>
      </c>
      <c r="D18" t="s">
        <v>8</v>
      </c>
      <c r="E18" t="s">
        <v>9</v>
      </c>
      <c r="F18" t="s">
        <v>10</v>
      </c>
      <c r="G18" t="s">
        <v>11</v>
      </c>
      <c r="I18">
        <v>1478</v>
      </c>
      <c r="J18">
        <v>887</v>
      </c>
      <c r="K18">
        <v>784</v>
      </c>
      <c r="P18" s="9" t="s">
        <v>26</v>
      </c>
      <c r="Q18" s="10">
        <f>Q16*80%</f>
        <v>25194348</v>
      </c>
    </row>
    <row r="19" spans="1:17" ht="16.5" x14ac:dyDescent="0.3">
      <c r="A19" s="18">
        <v>436</v>
      </c>
      <c r="B19" s="18"/>
      <c r="C19" s="18"/>
      <c r="D19" s="19">
        <v>17500000</v>
      </c>
      <c r="E19" s="19">
        <f>D19/A19</f>
        <v>40137.614678899081</v>
      </c>
      <c r="I19">
        <v>21000</v>
      </c>
      <c r="J19">
        <v>35000</v>
      </c>
      <c r="K19">
        <v>40000</v>
      </c>
      <c r="P19" s="9" t="s">
        <v>27</v>
      </c>
      <c r="Q19" s="10">
        <f>1064.4*Q2</f>
        <v>3193200.0000000005</v>
      </c>
    </row>
    <row r="20" spans="1:17" ht="16.5" x14ac:dyDescent="0.3">
      <c r="A20" s="18">
        <v>800</v>
      </c>
      <c r="B20" s="18"/>
      <c r="C20" s="18"/>
      <c r="D20" s="19">
        <v>30000000</v>
      </c>
      <c r="E20" s="19">
        <f t="shared" ref="E20:E28" si="0">D20/A20</f>
        <v>37500</v>
      </c>
      <c r="I20">
        <f>I19*I18</f>
        <v>31038000</v>
      </c>
      <c r="J20">
        <f>J19*J18</f>
        <v>31045000</v>
      </c>
      <c r="K20">
        <f>K19*K18</f>
        <v>31360000</v>
      </c>
      <c r="L20">
        <f>K20/887</f>
        <v>35355.129650507326</v>
      </c>
      <c r="P20" s="11" t="s">
        <v>28</v>
      </c>
      <c r="Q20" s="10">
        <f>Q16*0.033/12</f>
        <v>86605.571250000008</v>
      </c>
    </row>
    <row r="21" spans="1:17" ht="16.5" x14ac:dyDescent="0.3">
      <c r="A21">
        <v>436</v>
      </c>
      <c r="D21" s="14">
        <v>18500000</v>
      </c>
      <c r="E21" s="14">
        <f t="shared" si="0"/>
        <v>42431.192660550456</v>
      </c>
      <c r="I21">
        <f>I20/887</f>
        <v>34992.108229988728</v>
      </c>
      <c r="P21" s="12" t="s">
        <v>29</v>
      </c>
      <c r="Q21" s="13">
        <f>1064.4*16446</f>
        <v>17505122.400000002</v>
      </c>
    </row>
    <row r="22" spans="1:17" x14ac:dyDescent="0.25">
      <c r="A22">
        <v>387</v>
      </c>
      <c r="C22">
        <v>645</v>
      </c>
      <c r="D22" s="14">
        <v>15500000</v>
      </c>
      <c r="E22" s="14">
        <f t="shared" si="0"/>
        <v>40051.67958656331</v>
      </c>
    </row>
    <row r="23" spans="1:17" x14ac:dyDescent="0.25">
      <c r="A23">
        <v>437</v>
      </c>
      <c r="D23" s="14">
        <v>17000000</v>
      </c>
      <c r="E23" s="14">
        <f t="shared" si="0"/>
        <v>38901.601830663618</v>
      </c>
    </row>
    <row r="24" spans="1:17" x14ac:dyDescent="0.25">
      <c r="A24">
        <v>850</v>
      </c>
      <c r="D24" s="14">
        <v>35000000</v>
      </c>
      <c r="E24" s="14">
        <f t="shared" si="0"/>
        <v>41176.470588235294</v>
      </c>
    </row>
    <row r="25" spans="1:17" x14ac:dyDescent="0.25">
      <c r="A25" s="18">
        <v>425</v>
      </c>
      <c r="B25" s="18"/>
      <c r="C25" s="18"/>
      <c r="D25" s="19">
        <v>15500000</v>
      </c>
      <c r="E25" s="19">
        <f t="shared" si="0"/>
        <v>36470.588235294119</v>
      </c>
    </row>
    <row r="26" spans="1:17" x14ac:dyDescent="0.25">
      <c r="A26" s="18">
        <v>440</v>
      </c>
      <c r="B26" s="18"/>
      <c r="C26" s="18"/>
      <c r="D26" s="19">
        <v>17700000</v>
      </c>
      <c r="E26" s="19">
        <f t="shared" si="0"/>
        <v>40227.272727272728</v>
      </c>
    </row>
    <row r="27" spans="1:17" x14ac:dyDescent="0.25">
      <c r="A27">
        <v>490</v>
      </c>
      <c r="D27" s="14">
        <v>16100000</v>
      </c>
      <c r="E27" s="14">
        <f t="shared" si="0"/>
        <v>32857.142857142855</v>
      </c>
    </row>
    <row r="28" spans="1:17" x14ac:dyDescent="0.25">
      <c r="A28">
        <v>411</v>
      </c>
      <c r="D28" s="14">
        <v>13000000</v>
      </c>
      <c r="E28" s="14">
        <f t="shared" si="0"/>
        <v>31630.170316301705</v>
      </c>
      <c r="I28">
        <v>35000</v>
      </c>
    </row>
    <row r="29" spans="1:17" x14ac:dyDescent="0.25">
      <c r="I29">
        <f>I28/1.2</f>
        <v>29166.666666666668</v>
      </c>
    </row>
    <row r="30" spans="1:17" x14ac:dyDescent="0.25">
      <c r="I30">
        <f>I29/1.3</f>
        <v>22435.897435897437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Y9"/>
  <sheetViews>
    <sheetView zoomScale="10" zoomScaleNormal="10" workbookViewId="0">
      <selection activeCell="BY9" sqref="BY9"/>
    </sheetView>
  </sheetViews>
  <sheetFormatPr defaultRowHeight="15" x14ac:dyDescent="0.25"/>
  <sheetData>
    <row r="9" spans="77:77" ht="51" x14ac:dyDescent="0.25">
      <c r="BY9" s="15" t="s">
        <v>30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2023-12-30T09:24:57Z</dcterms:modified>
</cp:coreProperties>
</file>