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SME Chembur\Hetanshu Shah\"/>
    </mc:Choice>
  </mc:AlternateContent>
  <xr:revisionPtr revIDLastSave="0" documentId="13_ncr:1_{908C6D05-BC50-4FB0-ADD5-D3859DDE29BD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G31" i="4" l="1"/>
  <c r="I28" i="4"/>
  <c r="I30" i="4" s="1"/>
  <c r="I31" i="4" s="1"/>
  <c r="G33" i="4"/>
  <c r="H30" i="4"/>
  <c r="G40" i="4"/>
  <c r="H29" i="4"/>
  <c r="I29" i="4"/>
  <c r="P5" i="4"/>
  <c r="P3" i="4"/>
  <c r="C5" i="25"/>
  <c r="Q2" i="4"/>
  <c r="B2" i="4" s="1"/>
  <c r="C2" i="4" s="1"/>
  <c r="Q3" i="4"/>
  <c r="B3" i="4" s="1"/>
  <c r="C3" i="4" s="1"/>
  <c r="D3" i="4" s="1"/>
  <c r="P4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H32" i="4" s="1"/>
  <c r="H34" i="4" s="1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<sst xmlns="http://schemas.openxmlformats.org/spreadsheetml/2006/main" count="135" uniqueCount="94">
  <si>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</si>
  <si>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</si>
  <si>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</si>
  <si>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</si>
  <si>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</si>
  <si>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</si>
  <si>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</si>
  <si>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</si>
  <si>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</si>
  <si>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</si>
  <si>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</si>
  <si>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</si>
  <si>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</si>
  <si>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</si>
  <si>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</si>
  <si>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</si>
  <si>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</si>
  <si>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</si>
  <si>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</si>
  <si>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</si>
  <si>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</si>
  <si>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</si>
  <si>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</si>
  <si>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</si>
  <si>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</si>
  <si>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</si>
  <si>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</si>
  <si>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</si>
  <si>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</si>
  <si>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</si>
  <si>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</si>
  <si>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</si>
  <si>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</si>
  <si>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</si>
  <si>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</si>
  <si>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</si>
  <si>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</si>
  <si>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</si>
  <si>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</si>
  <si>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</si>
  <si>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</si>
  <si>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</si>
  <si>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</si>
  <si>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</si>
  <si>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</si>
  <si>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</si>
  <si>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</si>
  <si>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</si>
  <si>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</si>
  <si>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</si>
  <si>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</si>
  <si>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</si>
  <si>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</si>
  <si>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</si>
  <si>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</si>
  <si>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</si>
  <si>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</si>
  <si>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</si>
  <si>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</si>
  <si>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</si>
  <si>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</si>
  <si>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</si>
  <si>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</si>
  <si>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</si>
  <si>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</si>
  <si>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</si>
  <si>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</si>
  <si>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</si>
  <si>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</si>
  <si>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</si>
  <si>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</si>
  <si>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</si>
  <si>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</si>
  <si>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</si>
  <si>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</si>
  <si>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</si>
  <si>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</si>
  <si>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</si>
  <si>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</si>
  <si>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</si>
  <si>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</si>
  <si>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</si>
  <si>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</si>
  <si>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</si>
  <si>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</si>
  <si>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20.10.23</t>
  </si>
  <si>
    <t>IGR-15.07.23</t>
  </si>
  <si>
    <t>IGR-09.11.23</t>
  </si>
  <si>
    <t>IGR-01.11.23</t>
  </si>
  <si>
    <t>Agr Value</t>
  </si>
  <si>
    <t>Sdd</t>
  </si>
  <si>
    <t>Regd Charges</t>
  </si>
  <si>
    <t>Total</t>
  </si>
  <si>
    <t>Discussed with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</si>
</sst>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37</xdr:row>
      <xdr:rowOff>67631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8A611-E8E1-A7E0-7E41-A57E765E0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849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1C31A-A770-CCAA-CDE4-4C7EF75B6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01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6FD33-A9A2-2A0F-2793-82174B94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731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430897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46B28D-7C29-B65E-9191-DBF45D80B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80497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E6FAF-0B5A-6119-B57D-D811736E2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1C660-B6A1-C5AD-F5ED-A646B7D6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144460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14446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158906</v>
      </c>
      <c r="D5" s="63" t="s">
        <v>62</v>
      </c>
      <c r="E5" s="64">
        <f>C5/10.764</f>
        <v>14762.727610553698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68370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90536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74239.51999999999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142609.51999999999</v>
      </c>
      <c r="D9" s="63" t="s">
        <v>62</v>
      </c>
      <c r="E9" s="64">
        <f>C9/10.764</f>
        <v>13248.747677443329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18</v>
      </c>
      <c r="D13" s="70">
        <f>D12-C13</f>
        <v>82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26800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23800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18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42</v>
      </c>
      <c r="D8" s="26">
        <v>2005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27</v>
      </c>
      <c r="D10" s="26"/>
      <c r="F10" s="19"/>
    </row>
    <row r="11" spans="1:6" x14ac:dyDescent="0.25">
      <c r="A11" s="16"/>
      <c r="B11" s="27"/>
      <c r="C11" s="28">
        <f>C10%</f>
        <v>0.27</v>
      </c>
      <c r="D11" s="28"/>
      <c r="F11" s="19"/>
    </row>
    <row r="12" spans="1:6" x14ac:dyDescent="0.25">
      <c r="A12" s="16" t="s">
        <v>21</v>
      </c>
      <c r="B12" s="20"/>
      <c r="C12" s="21">
        <f>C6*C11</f>
        <v>810</v>
      </c>
      <c r="D12" s="24"/>
      <c r="F12" s="19"/>
    </row>
    <row r="13" spans="1:6" x14ac:dyDescent="0.25">
      <c r="A13" s="16" t="s">
        <v>22</v>
      </c>
      <c r="B13" s="20"/>
      <c r="C13" s="21">
        <f>C6-C12</f>
        <v>2190</v>
      </c>
      <c r="D13" s="24"/>
      <c r="F13" s="19"/>
    </row>
    <row r="14" spans="1:6" x14ac:dyDescent="0.25">
      <c r="A14" s="16" t="s">
        <v>15</v>
      </c>
      <c r="B14" s="20"/>
      <c r="C14" s="21">
        <f>C5</f>
        <v>23800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25990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1296</v>
      </c>
      <c r="D18" s="26"/>
      <c r="F18" s="19"/>
    </row>
    <row r="19" spans="1:6" x14ac:dyDescent="0.25">
      <c r="A19" s="16" t="s">
        <v>74</v>
      </c>
      <c r="B19" s="6"/>
      <c r="C19" s="32">
        <f>C18*C16</f>
        <v>33683040</v>
      </c>
      <c r="D19" s="33"/>
      <c r="E19" s="70"/>
      <c r="F19" s="34"/>
    </row>
    <row r="20" spans="1:6" x14ac:dyDescent="0.25">
      <c r="A20" s="16" t="s">
        <v>24</v>
      </c>
      <c r="C20" s="35">
        <f>C19*90%</f>
        <v>30314736</v>
      </c>
      <c r="D20" s="32"/>
      <c r="F20" s="19"/>
    </row>
    <row r="21" spans="1:6" x14ac:dyDescent="0.25">
      <c r="A21" s="16" t="s">
        <v>25</v>
      </c>
      <c r="C21" s="35">
        <f>C19*80%</f>
        <v>26946432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3888000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84207.599999999991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21" sqref="P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1080</v>
      </c>
      <c r="C2" s="4">
        <f t="shared" ref="C2:C16" si="1">B2*1.2</f>
        <v>1296</v>
      </c>
      <c r="D2" s="4">
        <f t="shared" ref="D2:D16" si="2">C2*1.2</f>
        <v>1555.2</v>
      </c>
      <c r="E2" s="5">
        <f t="shared" ref="E2:E16" si="3">R2</f>
        <v>22000000</v>
      </c>
      <c r="F2" s="4">
        <f t="shared" ref="F2:F15" si="4">ROUND((E2/B2),0)</f>
        <v>20370</v>
      </c>
      <c r="G2" s="4">
        <f t="shared" ref="G2:G15" si="5">ROUND((E2/C2),0)</f>
        <v>16975</v>
      </c>
      <c r="H2" s="4">
        <f t="shared" ref="H2:H15" si="6">ROUND((E2/D2),0)</f>
        <v>14146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1296</v>
      </c>
      <c r="Q2">
        <f t="shared" ref="Q2:Q10" si="9">P2/1.2</f>
        <v>1080</v>
      </c>
      <c r="R2" s="2">
        <v>22000000</v>
      </c>
      <c r="S2" s="2" t="s">
        <v>87</v>
      </c>
    </row>
    <row r="3" spans="1:19" x14ac:dyDescent="0.25">
      <c r="A3" s="4">
        <v>2</v>
      </c>
      <c r="B3" s="4">
        <f t="shared" si="0"/>
        <v>1080.3468</v>
      </c>
      <c r="C3" s="4">
        <f t="shared" si="1"/>
        <v>1296.41616</v>
      </c>
      <c r="D3" s="4">
        <f t="shared" si="2"/>
        <v>1555.699392</v>
      </c>
      <c r="E3" s="5">
        <f t="shared" si="3"/>
        <v>19000000</v>
      </c>
      <c r="F3" s="4">
        <f t="shared" si="4"/>
        <v>17587</v>
      </c>
      <c r="G3" s="4">
        <f t="shared" si="5"/>
        <v>14656</v>
      </c>
      <c r="H3" s="4">
        <f t="shared" si="6"/>
        <v>12213</v>
      </c>
      <c r="I3" s="4">
        <f t="shared" si="7"/>
        <v>0</v>
      </c>
      <c r="J3" s="4">
        <f t="shared" si="8"/>
        <v>0</v>
      </c>
      <c r="O3">
        <v>0</v>
      </c>
      <c r="P3">
        <f>120.44*10.764</f>
        <v>1296.41616</v>
      </c>
      <c r="Q3">
        <f t="shared" si="9"/>
        <v>1080.3468</v>
      </c>
      <c r="R3" s="2">
        <v>19000000</v>
      </c>
      <c r="S3" s="2" t="s">
        <v>86</v>
      </c>
    </row>
    <row r="4" spans="1:19" x14ac:dyDescent="0.25">
      <c r="A4" s="4">
        <v>3</v>
      </c>
      <c r="B4" s="4">
        <f t="shared" si="0"/>
        <v>483</v>
      </c>
      <c r="C4" s="4">
        <f t="shared" si="1"/>
        <v>579.6</v>
      </c>
      <c r="D4" s="4">
        <f t="shared" si="2"/>
        <v>695.52</v>
      </c>
      <c r="E4" s="5">
        <f t="shared" si="3"/>
        <v>17000000</v>
      </c>
      <c r="F4" s="4">
        <f t="shared" si="4"/>
        <v>35197</v>
      </c>
      <c r="G4" s="78">
        <f t="shared" si="5"/>
        <v>29331</v>
      </c>
      <c r="H4" s="78">
        <f t="shared" si="6"/>
        <v>24442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483</v>
      </c>
      <c r="R4" s="79">
        <v>17000000</v>
      </c>
      <c r="S4" s="79" t="s">
        <v>88</v>
      </c>
    </row>
    <row r="5" spans="1:19" x14ac:dyDescent="0.25">
      <c r="A5" s="4">
        <v>4</v>
      </c>
      <c r="B5" s="4">
        <f t="shared" si="0"/>
        <v>970</v>
      </c>
      <c r="C5" s="4">
        <f t="shared" si="1"/>
        <v>1164</v>
      </c>
      <c r="D5" s="4">
        <f t="shared" si="2"/>
        <v>1396.8</v>
      </c>
      <c r="E5" s="5">
        <f t="shared" si="3"/>
        <v>35000000</v>
      </c>
      <c r="F5" s="4">
        <f t="shared" si="4"/>
        <v>36082</v>
      </c>
      <c r="G5" s="78">
        <f t="shared" si="5"/>
        <v>30069</v>
      </c>
      <c r="H5" s="78">
        <f t="shared" si="6"/>
        <v>25057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970</v>
      </c>
      <c r="R5" s="79">
        <v>35000000</v>
      </c>
      <c r="S5" s="2"/>
    </row>
    <row r="6" spans="1:19" x14ac:dyDescent="0.25">
      <c r="A6" s="4">
        <v>5</v>
      </c>
      <c r="B6" s="4">
        <f t="shared" si="0"/>
        <v>1017</v>
      </c>
      <c r="C6" s="4">
        <f t="shared" si="1"/>
        <v>1220.3999999999999</v>
      </c>
      <c r="D6" s="4">
        <f t="shared" si="2"/>
        <v>1464.4799999999998</v>
      </c>
      <c r="E6" s="5">
        <f t="shared" si="3"/>
        <v>26000000</v>
      </c>
      <c r="F6" s="4">
        <f t="shared" si="4"/>
        <v>25565</v>
      </c>
      <c r="G6" s="78">
        <f t="shared" si="5"/>
        <v>21304</v>
      </c>
      <c r="H6" s="78">
        <f t="shared" si="6"/>
        <v>17754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1017</v>
      </c>
      <c r="R6" s="79">
        <v>26000000</v>
      </c>
      <c r="S6" s="2"/>
    </row>
    <row r="7" spans="1:19" x14ac:dyDescent="0.25">
      <c r="A7" s="4">
        <v>6</v>
      </c>
      <c r="B7" s="4">
        <f t="shared" si="0"/>
        <v>1017</v>
      </c>
      <c r="C7" s="4">
        <f t="shared" si="1"/>
        <v>1220.3999999999999</v>
      </c>
      <c r="D7" s="4">
        <f t="shared" si="2"/>
        <v>1464.4799999999998</v>
      </c>
      <c r="E7" s="5">
        <f t="shared" si="3"/>
        <v>28100000</v>
      </c>
      <c r="F7" s="4">
        <f t="shared" si="4"/>
        <v>27630</v>
      </c>
      <c r="G7" s="78">
        <f t="shared" si="5"/>
        <v>23025</v>
      </c>
      <c r="H7" s="78">
        <f t="shared" si="6"/>
        <v>19188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1017</v>
      </c>
      <c r="R7" s="79">
        <v>28100000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93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1296</v>
      </c>
      <c r="H28" s="10">
        <v>26000</v>
      </c>
      <c r="I28" s="10">
        <f>H28*G28</f>
        <v>33696000</v>
      </c>
    </row>
    <row r="29" spans="1:19" s="10" customFormat="1" x14ac:dyDescent="0.25">
      <c r="C29" s="72" t="s">
        <v>1</v>
      </c>
      <c r="D29" s="72">
        <v>19000000</v>
      </c>
      <c r="F29" s="57" t="s">
        <v>72</v>
      </c>
      <c r="G29" s="57">
        <v>1296</v>
      </c>
      <c r="H29" s="10">
        <f>G29/G28</f>
        <v>1</v>
      </c>
      <c r="I29" s="10">
        <f>27000/1.1</f>
        <v>24545.454545454544</v>
      </c>
    </row>
    <row r="30" spans="1:19" s="10" customFormat="1" x14ac:dyDescent="0.25">
      <c r="F30" s="57" t="s">
        <v>73</v>
      </c>
      <c r="G30" s="57">
        <v>26000</v>
      </c>
      <c r="H30" s="10">
        <f>G30*1.2</f>
        <v>31200</v>
      </c>
      <c r="I30" s="10">
        <f>I28*0.9</f>
        <v>30326400</v>
      </c>
    </row>
    <row r="31" spans="1:19" s="10" customFormat="1" x14ac:dyDescent="0.25">
      <c r="C31" s="75"/>
      <c r="D31" s="75"/>
      <c r="F31" s="75" t="s">
        <v>74</v>
      </c>
      <c r="G31" s="75">
        <f>G29*G30</f>
        <v>33696000</v>
      </c>
      <c r="H31" s="10">
        <f>G31/D29</f>
        <v>1.7734736842105263</v>
      </c>
      <c r="I31" s="10">
        <f>I30/10^7+H33</f>
        <v>10.942640000000001</v>
      </c>
    </row>
    <row r="32" spans="1:19" s="10" customFormat="1" x14ac:dyDescent="0.25">
      <c r="C32" s="75"/>
      <c r="D32" s="75"/>
      <c r="F32" s="75" t="s">
        <v>24</v>
      </c>
      <c r="G32" s="75">
        <f>G31*90%</f>
        <v>30326400</v>
      </c>
      <c r="H32" s="10">
        <f>G32/10^7</f>
        <v>3.0326399999999998</v>
      </c>
    </row>
    <row r="33" spans="3:8" s="10" customFormat="1" x14ac:dyDescent="0.25">
      <c r="C33" s="75"/>
      <c r="D33" s="75"/>
      <c r="F33" s="75" t="s">
        <v>25</v>
      </c>
      <c r="G33" s="75">
        <f>G31*80%</f>
        <v>26956800</v>
      </c>
      <c r="H33" s="10">
        <v>7.91</v>
      </c>
    </row>
    <row r="34" spans="3:8" s="10" customFormat="1" x14ac:dyDescent="0.25">
      <c r="C34" s="75"/>
      <c r="D34" s="75"/>
      <c r="H34" s="10">
        <f>H32+H33</f>
        <v>10.942640000000001</v>
      </c>
    </row>
    <row r="35" spans="3:8" s="10" customFormat="1" x14ac:dyDescent="0.25">
      <c r="C35" s="75"/>
      <c r="D35" s="75"/>
    </row>
    <row r="36" spans="3:8" s="10" customFormat="1" x14ac:dyDescent="0.25"/>
    <row r="37" spans="3:8" s="10" customFormat="1" x14ac:dyDescent="0.25">
      <c r="F37" s="10" t="s">
        <v>89</v>
      </c>
      <c r="G37" s="10">
        <v>19000000</v>
      </c>
    </row>
    <row r="38" spans="3:8" s="10" customFormat="1" x14ac:dyDescent="0.25">
      <c r="F38" s="10" t="s">
        <v>90</v>
      </c>
      <c r="G38" s="10">
        <v>1140000</v>
      </c>
    </row>
    <row r="39" spans="3:8" s="10" customFormat="1" x14ac:dyDescent="0.25">
      <c r="F39" s="10" t="s">
        <v>91</v>
      </c>
      <c r="G39" s="10">
        <v>30000</v>
      </c>
    </row>
    <row r="40" spans="3:8" s="10" customFormat="1" x14ac:dyDescent="0.25">
      <c r="F40" s="10" t="s">
        <v>92</v>
      </c>
      <c r="G40" s="10">
        <f>SUM(G37:G39)</f>
        <v>20170000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2023-12-20T10:28:32Z</dcterms:modified>
</cp:coreProperties>
</file>