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 Drafting\UBI\Nashik Highway\Yogesh Shelar\"/>
    </mc:Choice>
  </mc:AlternateContent>
  <bookViews>
    <workbookView xWindow="0" yWindow="0" windowWidth="20490" windowHeight="7755" activeTab="3"/>
  </bookViews>
  <sheets>
    <sheet name="Calculation" sheetId="1" r:id="rId1"/>
    <sheet name="Listing1" sheetId="6" r:id="rId2"/>
    <sheet name="Listing2" sheetId="3" r:id="rId3"/>
    <sheet name="MB" sheetId="8" r:id="rId4"/>
  </sheets>
  <calcPr calcId="152511"/>
</workbook>
</file>

<file path=xl/calcChain.xml><?xml version="1.0" encoding="utf-8"?>
<calcChain xmlns="http://schemas.openxmlformats.org/spreadsheetml/2006/main">
  <c r="I46" i="1" l="1"/>
  <c r="I42" i="1"/>
  <c r="I39" i="1"/>
  <c r="I40" i="1" s="1"/>
  <c r="I41" i="1" s="1"/>
  <c r="I43" i="1"/>
  <c r="I44" i="1" s="1"/>
  <c r="I45" i="1" s="1"/>
  <c r="I38" i="1"/>
  <c r="F24" i="6"/>
  <c r="I33" i="3"/>
  <c r="K13" i="8"/>
  <c r="D7" i="8"/>
  <c r="I4" i="8"/>
  <c r="I5" i="8"/>
  <c r="D5" i="8"/>
  <c r="D6" i="8"/>
  <c r="I6" i="8"/>
  <c r="I7" i="8"/>
  <c r="I11" i="8"/>
  <c r="D4" i="8"/>
  <c r="I8" i="8" l="1"/>
  <c r="I51" i="1"/>
  <c r="I50" i="1"/>
  <c r="G28" i="6" l="1"/>
  <c r="F54" i="1" l="1"/>
  <c r="F5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<sst xmlns="http://schemas.openxmlformats.org/spreadsheetml/2006/main" count="42" uniqueCount="39">
  <si>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</si>
  <si>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</si>
  <si>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</si>
  <si>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</si>
  <si>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</si>
  <si>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</si>
  <si>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</si>
  <si>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</si>
  <si>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</si>
  <si>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</si>
  <si>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</si>
  <si>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</si>
  <si>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</si>
  <si>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</si>
  <si>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</si>
  <si>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</si>
  <si>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</si>
  <si>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</si>
  <si>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</si>
  <si>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</si>
  <si>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</si>
  <si>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</si>
  <si>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</si>
  <si>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</si>
  <si>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hall</t>
  </si>
  <si>
    <t>bed</t>
  </si>
  <si>
    <t>bed2</t>
  </si>
  <si>
    <t>kitchen</t>
  </si>
  <si>
    <t>bath</t>
  </si>
  <si>
    <t>staircase</t>
  </si>
  <si>
    <t>passage</t>
  </si>
  <si>
    <t>Balcony</t>
  </si>
  <si>
    <t>TOTAL CARPET</t>
  </si>
  <si>
    <t>1st floor</t>
  </si>
  <si>
    <t>2nd floor</t>
  </si>
  <si>
    <t>Vetting cost  +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</si>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</sst>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0" fontId="13" fillId="0" borderId="0" xfId="0" applyFont="1"/>
    <xf numFmtId="0" fontId="13" fillId="2" borderId="0" xfId="0" applyFont="1" applyFill="1"/>
    <xf numFmtId="0" fontId="0" fillId="0" borderId="0" xfId="0" applyAlignment="1">
      <alignment horizontal="center"/>
    </xf>
    <xf numFmtId="0" fontId="7" fillId="0" borderId="0" xfId="0" applyFont="1" applyBorder="1"/>
    <xf numFmtId="1" fontId="7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268165</xdr:colOff>
      <xdr:row>1</xdr:row>
      <xdr:rowOff>63012</xdr:rowOff>
    </xdr:from>
    <xdr:to>
      <xdr:col>10</xdr:col>
      <xdr:colOff>515815</xdr:colOff>
      <xdr:row>21</xdr:row>
      <xdr:rowOff>34437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53512"/>
          <a:ext cx="5720861" cy="3781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95250</xdr:rowOff>
    </xdr:from>
    <xdr:to>
      <xdr:col>13</xdr:col>
      <xdr:colOff>333375</xdr:colOff>
      <xdr:row>30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190750"/>
          <a:ext cx="5724525" cy="3581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zoomScaleNormal="100"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H33" sqref="H33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80.62</v>
      </c>
      <c r="E2" s="4"/>
      <c r="F2" s="4"/>
      <c r="G2" s="23"/>
      <c r="H2" s="1"/>
    </row>
    <row r="3" spans="1:15" x14ac:dyDescent="0.3">
      <c r="B3" s="22" t="s">
        <v>10</v>
      </c>
      <c r="C3" s="25">
        <v>36000</v>
      </c>
      <c r="D3" s="64"/>
      <c r="E3" s="24"/>
      <c r="F3" s="24"/>
      <c r="G3" s="13"/>
      <c r="H3" s="1"/>
    </row>
    <row r="4" spans="1:15" ht="24" customHeight="1" x14ac:dyDescent="0.3">
      <c r="B4" s="67" t="s">
        <v>21</v>
      </c>
      <c r="C4" s="65">
        <f>ROUND((C2*C3),0)</f>
        <v>2902320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63.38</v>
      </c>
      <c r="D7" s="35">
        <v>2022</v>
      </c>
      <c r="E7" s="35">
        <v>2023</v>
      </c>
      <c r="F7" s="35">
        <v>60</v>
      </c>
      <c r="G7" s="53">
        <v>25000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v>25000</v>
      </c>
      <c r="L7" s="64">
        <f>ROUND((K7*C7),0)</f>
        <v>1584500</v>
      </c>
      <c r="M7" s="64">
        <f>ROUND((C7*G7),0)</f>
        <v>1584500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1584500</v>
      </c>
      <c r="M27" s="15">
        <f>SUM(M7:M26)</f>
        <v>1584500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69"/>
      <c r="N33" s="71"/>
      <c r="O33" s="70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69"/>
      <c r="M34" s="71"/>
      <c r="N34" s="71"/>
    </row>
    <row r="35" spans="2:15" x14ac:dyDescent="0.3">
      <c r="B35" s="2" t="s">
        <v>16</v>
      </c>
      <c r="C35" s="65">
        <f>C4</f>
        <v>2902320</v>
      </c>
      <c r="D35" s="73"/>
      <c r="E35" s="17"/>
      <c r="F35" s="79"/>
      <c r="G35" s="17"/>
      <c r="H35" s="18"/>
      <c r="I35" s="16"/>
      <c r="J35" s="68"/>
      <c r="K35" s="17"/>
      <c r="L35" s="75"/>
      <c r="M35" s="71"/>
      <c r="N35" s="70"/>
    </row>
    <row r="36" spans="2:15" x14ac:dyDescent="0.3">
      <c r="B36" s="2" t="s">
        <v>17</v>
      </c>
      <c r="C36" s="65">
        <f>L27</f>
        <v>1584500</v>
      </c>
      <c r="D36" s="73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4486820</v>
      </c>
      <c r="D37" s="30"/>
      <c r="E37" s="74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4262479</v>
      </c>
      <c r="D38" s="30"/>
      <c r="E38" s="80"/>
      <c r="F38" s="28"/>
      <c r="G38" s="20" t="s">
        <v>35</v>
      </c>
      <c r="H38" s="85">
        <v>400000</v>
      </c>
      <c r="I38" s="65">
        <f>C37+H38</f>
        <v>4886820</v>
      </c>
      <c r="J38" s="85" t="s">
        <v>36</v>
      </c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3589456</v>
      </c>
      <c r="D39" s="30"/>
      <c r="E39" s="27"/>
      <c r="F39" s="28"/>
      <c r="H39" s="37"/>
      <c r="I39" s="65">
        <f>H37*0.8</f>
        <v>0</v>
      </c>
      <c r="J39" s="85"/>
      <c r="K39" s="27"/>
      <c r="L39" s="37"/>
      <c r="M39" s="37"/>
      <c r="N39" s="37"/>
    </row>
    <row r="40" spans="2:15" hidden="1" x14ac:dyDescent="0.3">
      <c r="B40" s="29"/>
      <c r="C40" s="65">
        <f>ROUNDUP(C39,0)</f>
        <v>3589456</v>
      </c>
      <c r="D40" s="18"/>
      <c r="E40" s="27"/>
      <c r="F40" s="28"/>
      <c r="H40" s="37"/>
      <c r="I40" s="65">
        <f>ROUNDUP(I39,0)</f>
        <v>0</v>
      </c>
      <c r="J40" s="85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H41" s="37"/>
      <c r="I41" s="65">
        <f>I40-I39</f>
        <v>0</v>
      </c>
      <c r="J41" s="85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3589456</v>
      </c>
      <c r="D42" s="30"/>
      <c r="E42" s="27"/>
      <c r="F42" s="28"/>
      <c r="H42" s="37"/>
      <c r="I42" s="65">
        <f>I38*95%</f>
        <v>4642479</v>
      </c>
      <c r="J42" s="85" t="s">
        <v>37</v>
      </c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H43" s="37"/>
      <c r="I43" s="65" t="e">
        <f>#REF!</f>
        <v>#REF!</v>
      </c>
      <c r="J43" s="85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1144801.25</v>
      </c>
      <c r="E44" s="27"/>
      <c r="F44" s="37"/>
      <c r="H44" s="37"/>
      <c r="I44" s="65" t="e">
        <f>ROUNDUP(I43,0)</f>
        <v>#REF!</v>
      </c>
      <c r="J44" s="85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H45" s="37"/>
      <c r="I45" s="65" t="e">
        <f>I44-I43</f>
        <v>#REF!</v>
      </c>
      <c r="J45" s="85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1346825</v>
      </c>
      <c r="D46" s="72"/>
      <c r="E46" s="27"/>
      <c r="F46" s="37"/>
      <c r="H46" s="37"/>
      <c r="I46" s="65">
        <f>I38*80%</f>
        <v>3909456</v>
      </c>
      <c r="J46" s="86" t="s">
        <v>38</v>
      </c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C50" s="1">
        <v>2500</v>
      </c>
      <c r="E50" s="77"/>
      <c r="F50" s="37"/>
      <c r="G50" s="37"/>
      <c r="H50" s="37">
        <v>2500</v>
      </c>
      <c r="I50" s="27">
        <f>C50*10.764</f>
        <v>26910</v>
      </c>
      <c r="J50" s="37"/>
      <c r="K50" s="40"/>
      <c r="L50" s="37"/>
      <c r="M50" s="39"/>
      <c r="N50" s="37"/>
    </row>
    <row r="51" spans="3:14" x14ac:dyDescent="0.3">
      <c r="C51" s="1">
        <v>3000</v>
      </c>
      <c r="E51" s="27"/>
      <c r="F51" s="37"/>
      <c r="G51" s="37"/>
      <c r="H51" s="38">
        <v>3000</v>
      </c>
      <c r="I51" s="27">
        <f>C51*10.764</f>
        <v>32291.999999999996</v>
      </c>
      <c r="J51" s="37"/>
      <c r="K51" s="40"/>
      <c r="L51" s="37"/>
      <c r="M51" s="39"/>
      <c r="N51" s="37"/>
    </row>
    <row r="52" spans="3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>
        <v>2500</v>
      </c>
      <c r="F53" s="77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>
        <v>2600</v>
      </c>
      <c r="F54" s="77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3:G28"/>
  <sheetViews>
    <sheetView topLeftCell="A6" zoomScale="115" zoomScaleNormal="115" workbookViewId="0">
      <selection activeCell="H23" sqref="H23"/>
    </sheetView>
  </sheetViews>
  <sheetFormatPr defaultRowHeight="15" x14ac:dyDescent="0.25"/>
  <sheetData>
    <row r="23" spans="5:7" x14ac:dyDescent="0.25">
      <c r="E23">
        <v>3600000</v>
      </c>
    </row>
    <row r="24" spans="5:7" x14ac:dyDescent="0.25">
      <c r="E24">
        <v>1410</v>
      </c>
      <c r="F24">
        <f>E23/E24</f>
        <v>2553.1914893617022</v>
      </c>
    </row>
    <row r="28" spans="5:7" x14ac:dyDescent="0.25">
      <c r="F28">
        <v>67.141999999999996</v>
      </c>
      <c r="G28">
        <f>F28*10.764</f>
        <v>722.71648799999991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I33"/>
  <sheetViews>
    <sheetView topLeftCell="A18" zoomScale="130" zoomScaleNormal="130" workbookViewId="0">
      <selection activeCell="J32" sqref="J32"/>
    </sheetView>
  </sheetViews>
  <sheetFormatPr defaultRowHeight="15" x14ac:dyDescent="0.25"/>
  <sheetData>
    <row r="26" spans="4:8" x14ac:dyDescent="0.25">
      <c r="D26" s="76"/>
    </row>
    <row r="32" spans="4:8" x14ac:dyDescent="0.25">
      <c r="H32">
        <v>5300000</v>
      </c>
    </row>
    <row r="33" spans="8:9" x14ac:dyDescent="0.25">
      <c r="H33">
        <v>143</v>
      </c>
      <c r="I33" s="82">
        <f>H32/H33</f>
        <v>37062.937062937061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>
      <selection activeCell="O19" sqref="O19"/>
    </sheetView>
  </sheetViews>
  <sheetFormatPr defaultRowHeight="15" x14ac:dyDescent="0.25"/>
  <sheetData>
    <row r="2" spans="1:11" x14ac:dyDescent="0.25">
      <c r="B2" t="s">
        <v>33</v>
      </c>
      <c r="G2" t="s">
        <v>34</v>
      </c>
    </row>
    <row r="3" spans="1:11" x14ac:dyDescent="0.25">
      <c r="F3" s="76"/>
    </row>
    <row r="4" spans="1:11" x14ac:dyDescent="0.25">
      <c r="A4" s="76" t="s">
        <v>24</v>
      </c>
      <c r="B4">
        <v>9.4</v>
      </c>
      <c r="C4">
        <v>8.1</v>
      </c>
      <c r="D4">
        <f>C4*B4</f>
        <v>76.14</v>
      </c>
      <c r="F4" s="76" t="s">
        <v>25</v>
      </c>
      <c r="G4">
        <v>8.1</v>
      </c>
      <c r="H4">
        <v>13.1</v>
      </c>
      <c r="I4">
        <f>H4*G4</f>
        <v>106.11</v>
      </c>
    </row>
    <row r="5" spans="1:11" x14ac:dyDescent="0.25">
      <c r="A5" s="76" t="s">
        <v>27</v>
      </c>
      <c r="B5">
        <v>8.1</v>
      </c>
      <c r="C5">
        <v>17.600000000000001</v>
      </c>
      <c r="D5">
        <f>C5*B5</f>
        <v>142.56</v>
      </c>
      <c r="F5" s="76" t="s">
        <v>26</v>
      </c>
      <c r="G5">
        <v>8.1</v>
      </c>
      <c r="H5">
        <v>9.6</v>
      </c>
      <c r="I5">
        <f>H5*G5</f>
        <v>77.759999999999991</v>
      </c>
    </row>
    <row r="6" spans="1:11" x14ac:dyDescent="0.25">
      <c r="A6" s="76" t="s">
        <v>28</v>
      </c>
      <c r="B6">
        <v>4.5999999999999996</v>
      </c>
      <c r="C6">
        <v>8.1</v>
      </c>
      <c r="D6">
        <f>C6*B6</f>
        <v>37.26</v>
      </c>
      <c r="F6" s="76" t="s">
        <v>29</v>
      </c>
      <c r="G6">
        <v>3</v>
      </c>
      <c r="H6">
        <v>8.1</v>
      </c>
      <c r="I6">
        <f>H6*G6</f>
        <v>24.299999999999997</v>
      </c>
    </row>
    <row r="7" spans="1:11" x14ac:dyDescent="0.25">
      <c r="D7" s="82">
        <f>SUM(D4:D6)</f>
        <v>255.95999999999998</v>
      </c>
      <c r="F7" s="76" t="s">
        <v>30</v>
      </c>
      <c r="G7">
        <v>7.5</v>
      </c>
      <c r="H7">
        <v>8.6</v>
      </c>
      <c r="I7">
        <f>H7*G7</f>
        <v>64.5</v>
      </c>
    </row>
    <row r="8" spans="1:11" x14ac:dyDescent="0.25">
      <c r="F8" s="76"/>
      <c r="I8" s="82">
        <f>SUM(I4:I7)</f>
        <v>272.67</v>
      </c>
    </row>
    <row r="11" spans="1:11" x14ac:dyDescent="0.25">
      <c r="F11" s="76" t="s">
        <v>31</v>
      </c>
      <c r="G11">
        <v>3.8</v>
      </c>
      <c r="H11">
        <v>8.1</v>
      </c>
      <c r="I11" s="82">
        <f>H11*G11</f>
        <v>30.779999999999998</v>
      </c>
    </row>
    <row r="12" spans="1:11" x14ac:dyDescent="0.25">
      <c r="F12" s="76"/>
    </row>
    <row r="13" spans="1:11" x14ac:dyDescent="0.25">
      <c r="F13" s="76"/>
      <c r="I13" s="84" t="s">
        <v>32</v>
      </c>
      <c r="J13" s="84"/>
      <c r="K13" s="83">
        <f>I8+I11+D7</f>
        <v>559.41</v>
      </c>
    </row>
    <row r="14" spans="1:11" x14ac:dyDescent="0.25">
      <c r="F14" s="76"/>
    </row>
    <row r="16" spans="1:11" x14ac:dyDescent="0.25">
      <c r="F16" s="76"/>
    </row>
    <row r="18" spans="6:6" x14ac:dyDescent="0.25">
      <c r="F18" s="76"/>
    </row>
    <row r="21" spans="6:6" x14ac:dyDescent="0.25">
      <c r="F21" s="76"/>
    </row>
    <row r="22" spans="6:6" x14ac:dyDescent="0.25">
      <c r="F22" s="76"/>
    </row>
  </sheetData>
  <mergeCells count="1">
    <mergeCell ref="I13:J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MB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2023-12-16T12:10:06Z</dcterms:modified>
</cp:coreProperties>
</file>