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C20" i="5" l="1"/>
  <c r="O14" i="5"/>
  <c r="B22" i="5"/>
  <c r="B21" i="5"/>
  <c r="B20" i="5"/>
  <c r="B18" i="5"/>
  <c r="P3" i="5"/>
  <c r="P9" i="5"/>
  <c r="O9" i="5"/>
  <c r="O7" i="5"/>
  <c r="O6" i="5"/>
  <c r="C6" i="5"/>
  <c r="B15" i="5"/>
  <c r="B12" i="5"/>
  <c r="B23" i="5" l="1"/>
  <c r="K14" i="5"/>
  <c r="K9" i="5"/>
  <c r="K10" i="5"/>
  <c r="K11" i="5"/>
  <c r="K12" i="5"/>
  <c r="K13" i="5"/>
  <c r="K8" i="5"/>
  <c r="B8" i="5" l="1"/>
  <c r="B13" i="5" l="1"/>
  <c r="B7" i="5"/>
  <c r="G2" i="5"/>
  <c r="F4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H6" i="1" l="1"/>
  <c r="H7" i="1" s="1"/>
  <c r="B25" i="5" l="1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<sst xmlns="http://schemas.openxmlformats.org/spreadsheetml/2006/main" count="70" uniqueCount="50">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</sst>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8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8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>
      <selection activeCell="C21" sqref="C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15" max="15" width="12.5703125" bestFit="1" customWidth="1"/>
    <col min="16" max="16" width="9.28515625" bestFit="1" customWidth="1"/>
  </cols>
  <sheetData>
    <row r="2" spans="1:16" x14ac:dyDescent="0.25">
      <c r="A2" s="17"/>
      <c r="B2" s="17"/>
      <c r="E2">
        <v>2004</v>
      </c>
      <c r="F2">
        <v>2023</v>
      </c>
      <c r="G2">
        <f>F2-E2</f>
        <v>19</v>
      </c>
    </row>
    <row r="3" spans="1:16" x14ac:dyDescent="0.25">
      <c r="A3" s="17" t="s">
        <v>34</v>
      </c>
      <c r="B3" s="17"/>
      <c r="N3" t="s">
        <v>48</v>
      </c>
      <c r="O3" s="1">
        <v>95300</v>
      </c>
      <c r="P3" s="49">
        <f>O3/10.764</f>
        <v>8853.5860274990719</v>
      </c>
    </row>
    <row r="4" spans="1:16" x14ac:dyDescent="0.25">
      <c r="A4" s="17" t="s">
        <v>20</v>
      </c>
      <c r="B4" s="17">
        <v>2023</v>
      </c>
      <c r="D4" t="s">
        <v>47</v>
      </c>
      <c r="E4">
        <v>44.59</v>
      </c>
      <c r="F4">
        <f>E4*10.764</f>
        <v>479.96676000000002</v>
      </c>
      <c r="N4" t="s">
        <v>49</v>
      </c>
      <c r="O4" s="1">
        <v>33300</v>
      </c>
      <c r="P4" s="49"/>
    </row>
    <row r="5" spans="1:16" x14ac:dyDescent="0.25">
      <c r="A5" s="17" t="s">
        <v>21</v>
      </c>
      <c r="B5" s="17">
        <v>2004</v>
      </c>
      <c r="O5" s="1"/>
      <c r="P5" s="49"/>
    </row>
    <row r="6" spans="1:16" x14ac:dyDescent="0.25">
      <c r="A6" s="17" t="s">
        <v>22</v>
      </c>
      <c r="B6" s="17">
        <f>B4-B5</f>
        <v>19</v>
      </c>
      <c r="C6">
        <f>100-B6</f>
        <v>81</v>
      </c>
      <c r="O6" s="1">
        <f>O3-O4</f>
        <v>62000</v>
      </c>
      <c r="P6" s="49"/>
    </row>
    <row r="7" spans="1:16" x14ac:dyDescent="0.25">
      <c r="A7" s="17"/>
      <c r="B7" s="17">
        <f>60-B6</f>
        <v>41</v>
      </c>
      <c r="O7" s="1">
        <f>O6*81%</f>
        <v>50220</v>
      </c>
      <c r="P7" s="49"/>
    </row>
    <row r="8" spans="1:16" x14ac:dyDescent="0.25">
      <c r="A8" s="17" t="s">
        <v>23</v>
      </c>
      <c r="B8" s="46">
        <f>480*2800</f>
        <v>1344000</v>
      </c>
      <c r="I8">
        <v>17</v>
      </c>
      <c r="J8">
        <v>10</v>
      </c>
      <c r="K8">
        <f>J8*I8</f>
        <v>170</v>
      </c>
      <c r="O8" s="1"/>
      <c r="P8" s="49"/>
    </row>
    <row r="9" spans="1:16" x14ac:dyDescent="0.25">
      <c r="A9" s="17" t="s">
        <v>24</v>
      </c>
      <c r="B9" s="17"/>
      <c r="I9">
        <v>9</v>
      </c>
      <c r="J9">
        <v>2.71</v>
      </c>
      <c r="K9">
        <f t="shared" ref="K9:K13" si="0">J9*I9</f>
        <v>24.39</v>
      </c>
      <c r="O9" s="1">
        <f>O7+O4</f>
        <v>83520</v>
      </c>
      <c r="P9" s="49">
        <f>O9/10.764</f>
        <v>7759.1973244147166</v>
      </c>
    </row>
    <row r="10" spans="1:16" x14ac:dyDescent="0.25">
      <c r="A10" s="17"/>
      <c r="B10" s="17"/>
      <c r="I10">
        <v>8.81</v>
      </c>
      <c r="J10">
        <v>8.86</v>
      </c>
      <c r="K10">
        <f t="shared" si="0"/>
        <v>78.056600000000003</v>
      </c>
    </row>
    <row r="11" spans="1:16" x14ac:dyDescent="0.25">
      <c r="A11" s="17" t="s">
        <v>25</v>
      </c>
      <c r="B11" s="17">
        <f>100-10</f>
        <v>90</v>
      </c>
      <c r="I11">
        <v>7</v>
      </c>
      <c r="J11">
        <v>4</v>
      </c>
      <c r="K11">
        <f t="shared" si="0"/>
        <v>28</v>
      </c>
    </row>
    <row r="12" spans="1:16" x14ac:dyDescent="0.25">
      <c r="A12" s="17" t="s">
        <v>26</v>
      </c>
      <c r="B12" s="17">
        <f>B11*B6/60</f>
        <v>28.5</v>
      </c>
      <c r="I12">
        <v>12.75</v>
      </c>
      <c r="J12">
        <v>10.56</v>
      </c>
      <c r="K12">
        <f t="shared" si="0"/>
        <v>134.64000000000001</v>
      </c>
      <c r="O12" s="1">
        <v>480</v>
      </c>
    </row>
    <row r="13" spans="1:16" x14ac:dyDescent="0.25">
      <c r="A13" s="17"/>
      <c r="B13" s="47">
        <f>B12%</f>
        <v>0.28499999999999998</v>
      </c>
      <c r="I13">
        <v>7</v>
      </c>
      <c r="J13">
        <v>4</v>
      </c>
      <c r="K13">
        <f t="shared" si="0"/>
        <v>28</v>
      </c>
      <c r="O13" s="1">
        <v>7759</v>
      </c>
    </row>
    <row r="14" spans="1:16" x14ac:dyDescent="0.25">
      <c r="A14" s="17"/>
      <c r="B14" s="17"/>
      <c r="K14">
        <f>SUM(K8:K13)</f>
        <v>463.08659999999998</v>
      </c>
      <c r="O14" s="1">
        <f>O13*O12</f>
        <v>3724320</v>
      </c>
    </row>
    <row r="15" spans="1:16" x14ac:dyDescent="0.25">
      <c r="A15" s="17" t="s">
        <v>27</v>
      </c>
      <c r="B15" s="46">
        <f>ROUND((B8*B13),0)</f>
        <v>383040</v>
      </c>
    </row>
    <row r="16" spans="1:16" x14ac:dyDescent="0.25">
      <c r="A16" s="17" t="s">
        <v>15</v>
      </c>
      <c r="B16" s="46">
        <v>480</v>
      </c>
    </row>
    <row r="17" spans="1:9" x14ac:dyDescent="0.25">
      <c r="A17" s="17" t="s">
        <v>42</v>
      </c>
      <c r="B17" s="17">
        <v>13300</v>
      </c>
    </row>
    <row r="18" spans="1:9" x14ac:dyDescent="0.25">
      <c r="A18" s="17" t="s">
        <v>28</v>
      </c>
      <c r="B18" s="46">
        <f>B17*B16</f>
        <v>6384000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6000960</v>
      </c>
      <c r="C20" s="5">
        <f>B20/480</f>
        <v>12502</v>
      </c>
      <c r="I20">
        <v>263</v>
      </c>
    </row>
    <row r="21" spans="1:9" x14ac:dyDescent="0.25">
      <c r="A21" s="43" t="s">
        <v>31</v>
      </c>
      <c r="B21" s="48">
        <f>ROUND((B20*90%),0)</f>
        <v>5400864</v>
      </c>
    </row>
    <row r="22" spans="1:9" x14ac:dyDescent="0.25">
      <c r="A22" s="43" t="s">
        <v>32</v>
      </c>
      <c r="B22" s="48">
        <f>ROUND((B20*80%),0)</f>
        <v>4800768</v>
      </c>
    </row>
    <row r="23" spans="1:9" x14ac:dyDescent="0.25">
      <c r="A23" s="43" t="s">
        <v>33</v>
      </c>
      <c r="B23" s="48">
        <f>MROUND((B20*0.025/12),500)</f>
        <v>12500</v>
      </c>
    </row>
    <row r="25" spans="1:9" x14ac:dyDescent="0.25">
      <c r="B25" s="5">
        <f>B20/222</f>
        <v>27031.35135135135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2023-12-19T06:54:44Z</dcterms:modified>
</cp:coreProperties>
</file>