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Housing Finance Borivali\SAIYYAM DEEPAK SHAH\"/>
    </mc:Choice>
  </mc:AlternateContent>
  <xr:revisionPtr revIDLastSave="0" documentId="13_ncr:1_{9D90FE8B-C768-49BF-BE1B-B46964AF64CE}" xr6:coauthVersionLast="47" xr6:coauthVersionMax="47" xr10:uidLastSave="{00000000-0000-0000-0000-000000000000}"/>
  <bookViews>
    <workbookView xWindow="-120" yWindow="-120" windowWidth="29040" windowHeight="15720" tabRatio="932" activeTab="10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9" i="4" l="1"/>
  <c r="P3" i="4"/>
  <c r="B3" i="4" s="1"/>
  <c r="C3" i="4" s="1"/>
  <c r="D3" i="4" s="1"/>
  <c r="P2" i="4"/>
  <c r="B2" i="4" s="1"/>
  <c r="C2" i="4" s="1"/>
  <c r="Q7" i="4"/>
  <c r="Q6" i="4"/>
  <c r="Q5" i="4"/>
  <c r="H27" i="4"/>
  <c r="I27" i="4" s="1"/>
  <c r="G31" i="4"/>
  <c r="G33" i="4" s="1"/>
  <c r="G27" i="4"/>
  <c r="H29" i="4"/>
  <c r="C5" i="25"/>
  <c r="C4" i="25"/>
  <c r="C3" i="25"/>
  <c r="Q4" i="4"/>
  <c r="P5" i="4"/>
  <c r="P6" i="4"/>
  <c r="B6" i="4"/>
  <c r="C6" i="4" s="1"/>
  <c r="P7" i="4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B7" i="4"/>
  <c r="C7" i="4" s="1"/>
  <c r="D7" i="4" s="1"/>
  <c r="H7" i="4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<sst xmlns="http://schemas.openxmlformats.org/spreadsheetml/2006/main" count="132" uniqueCount="90">
  <si>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</si>
  <si>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</si>
  <si>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</si>
  <si>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</si>
  <si>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</si>
  <si>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</si>
  <si>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</si>
  <si>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</si>
  <si>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</si>
  <si>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</si>
  <si>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</si>
  <si>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</si>
  <si>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</si>
  <si>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</si>
  <si>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</si>
  <si>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</si>
  <si>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</si>
  <si>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</si>
  <si>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</si>
  <si>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</si>
  <si>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</si>
  <si>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</si>
  <si>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</si>
  <si>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</si>
  <si>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</si>
  <si>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</si>
  <si>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</si>
  <si>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</si>
  <si>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</si>
  <si>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</si>
  <si>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</si>
  <si>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</si>
  <si>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</si>
  <si>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</si>
  <si>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</si>
  <si>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</si>
  <si>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</si>
  <si>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</si>
  <si>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</si>
  <si>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</si>
  <si>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</si>
  <si>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</si>
  <si>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</si>
  <si>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</si>
  <si>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</si>
  <si>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</si>
  <si>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</si>
  <si>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</si>
  <si>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</si>
  <si>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</si>
  <si>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</si>
  <si>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</si>
  <si>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</si>
  <si>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</si>
  <si>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</si>
  <si>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</si>
  <si>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</si>
  <si>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</si>
  <si>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</si>
  <si>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</si>
  <si>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</si>
  <si>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</si>
  <si>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</si>
  <si>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</si>
  <si>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</si>
  <si>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</si>
  <si>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</si>
  <si>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</si>
  <si>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</si>
  <si>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</si>
  <si>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</si>
  <si>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</si>
  <si>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</si>
  <si>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</si>
  <si>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</si>
  <si>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</si>
  <si>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</si>
  <si>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</si>
  <si>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</si>
  <si>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</si>
  <si>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</si>
  <si>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</si>
  <si>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</si>
  <si>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</si>
  <si>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Draft Agreement </t>
  </si>
  <si>
    <t>BALC</t>
  </si>
  <si>
    <t>TMCA</t>
  </si>
  <si>
    <t>IGR-21.04.23</t>
  </si>
  <si>
    <t>IGR-22.05.23</t>
  </si>
  <si>
    <t>IGR-15.06.23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</si>
</sst>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" fontId="5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135070</xdr:colOff>
      <xdr:row>48</xdr:row>
      <xdr:rowOff>20292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E7A949-F322-A7AD-C648-A7A4ECF6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27070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5B4871-E304-CB9B-6E2B-6F7A4AA7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572969C-3CE0-EC96-818C-7AA9601B7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0</xdr:rowOff>
    </xdr:from>
    <xdr:to>
      <xdr:col>13</xdr:col>
      <xdr:colOff>201054</xdr:colOff>
      <xdr:row>43</xdr:row>
      <xdr:rowOff>39202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A7E070-400A-06B8-68F9-61C09952D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0"/>
          <a:ext cx="7373379" cy="7897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267673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A98349-3814-D9D0-1597-6833D4B04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73273" cy="80402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515358</xdr:colOff>
      <xdr:row>41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69127-BF5E-E244-09FF-C66BA8F9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220958" cy="79163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21095</xdr:colOff>
      <xdr:row>43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A171BF-C87E-982F-3623-C0C978716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51495" cy="8297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1" sqref="J2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abSelected="1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F27" sqref="F2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13500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394</v>
      </c>
      <c r="D18" s="26"/>
      <c r="F18" s="19"/>
    </row>
    <row r="19" spans="1:6" x14ac:dyDescent="0.25">
      <c r="A19" s="16" t="s">
        <v>74</v>
      </c>
      <c r="B19" s="6"/>
      <c r="C19" s="32">
        <f>C18*C16</f>
        <v>6304000</v>
      </c>
      <c r="D19" s="33"/>
      <c r="E19" s="70"/>
      <c r="F19" s="34"/>
    </row>
    <row r="20" spans="1:6" x14ac:dyDescent="0.25">
      <c r="A20" s="16" t="s">
        <v>24</v>
      </c>
      <c r="C20" s="35">
        <f>C19*90%</f>
        <v>5673600</v>
      </c>
      <c r="D20" s="32"/>
      <c r="F20" s="19"/>
    </row>
    <row r="21" spans="1:6" x14ac:dyDescent="0.25">
      <c r="A21" s="16" t="s">
        <v>25</v>
      </c>
      <c r="C21" s="35">
        <f>C19*80%</f>
        <v>5043200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985000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13133.333333333334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7.42578125" bestFit="1" customWidth="1"/>
    <col min="4" max="4" width="12.5703125" bestFit="1" customWidth="1"/>
    <col min="5" max="5" width="13.42578125" customWidth="1"/>
    <col min="6" max="6" width="14" customWidth="1"/>
    <col min="7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483</v>
      </c>
      <c r="C2" s="4">
        <f t="shared" ref="C2:C16" si="1">B2*1.2</f>
        <v>579.6</v>
      </c>
      <c r="D2" s="4">
        <f t="shared" ref="D2:D16" si="2">C2*1.2</f>
        <v>695.52</v>
      </c>
      <c r="E2" s="5">
        <f t="shared" ref="E2:E16" si="3">R2</f>
        <v>6055000</v>
      </c>
      <c r="F2" s="79">
        <f t="shared" ref="F2:F15" si="4">ROUND((E2/B2),0)</f>
        <v>12536</v>
      </c>
      <c r="G2" s="79">
        <f t="shared" ref="G2:G15" si="5">ROUND((E2/C2),0)</f>
        <v>10447</v>
      </c>
      <c r="H2" s="79">
        <f t="shared" ref="H2:H15" si="6">ROUND((E2/D2),0)</f>
        <v>8706</v>
      </c>
      <c r="I2" s="79">
        <f t="shared" ref="I2:I15" si="7">T2</f>
        <v>0</v>
      </c>
      <c r="J2" s="79">
        <f t="shared" ref="J2:J15" si="8">U2</f>
        <v>0</v>
      </c>
      <c r="K2" s="80"/>
      <c r="L2" s="80"/>
      <c r="M2" s="80"/>
      <c r="N2" s="80"/>
      <c r="O2" s="80">
        <v>0</v>
      </c>
      <c r="P2" s="80">
        <f t="shared" ref="P2:P3" si="9">O2/1.2</f>
        <v>0</v>
      </c>
      <c r="Q2" s="80">
        <v>483</v>
      </c>
      <c r="R2" s="81">
        <v>6055000</v>
      </c>
      <c r="S2" s="81"/>
    </row>
    <row r="3" spans="1:19" x14ac:dyDescent="0.25">
      <c r="A3" s="4">
        <v>2</v>
      </c>
      <c r="B3" s="4">
        <f t="shared" si="0"/>
        <v>591</v>
      </c>
      <c r="C3" s="4">
        <f t="shared" si="1"/>
        <v>709.19999999999993</v>
      </c>
      <c r="D3" s="4">
        <f t="shared" si="2"/>
        <v>851.03999999999985</v>
      </c>
      <c r="E3" s="5">
        <f t="shared" si="3"/>
        <v>10700000</v>
      </c>
      <c r="F3" s="77">
        <f t="shared" si="4"/>
        <v>18105</v>
      </c>
      <c r="G3" s="77">
        <f t="shared" si="5"/>
        <v>15087</v>
      </c>
      <c r="H3" s="77">
        <f t="shared" si="6"/>
        <v>12573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591</v>
      </c>
      <c r="R3" s="78">
        <v>10700000</v>
      </c>
      <c r="S3" s="81"/>
    </row>
    <row r="4" spans="1:19" x14ac:dyDescent="0.25">
      <c r="A4" s="4">
        <v>3</v>
      </c>
      <c r="B4" s="4">
        <f t="shared" si="0"/>
        <v>541.66666666666674</v>
      </c>
      <c r="C4" s="4">
        <f t="shared" si="1"/>
        <v>650.00000000000011</v>
      </c>
      <c r="D4" s="4">
        <f t="shared" si="2"/>
        <v>780.00000000000011</v>
      </c>
      <c r="E4" s="5">
        <f t="shared" si="3"/>
        <v>7200000</v>
      </c>
      <c r="F4" s="77">
        <f t="shared" si="4"/>
        <v>13292</v>
      </c>
      <c r="G4" s="77">
        <f t="shared" si="5"/>
        <v>11077</v>
      </c>
      <c r="H4" s="77">
        <f t="shared" si="6"/>
        <v>9231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v>650</v>
      </c>
      <c r="Q4" s="7">
        <f t="shared" ref="Q2:Q10" si="10">P4/1.2</f>
        <v>541.66666666666674</v>
      </c>
      <c r="R4" s="78">
        <v>7200000</v>
      </c>
      <c r="S4" s="81"/>
    </row>
    <row r="5" spans="1:19" x14ac:dyDescent="0.25">
      <c r="A5" s="4">
        <v>4</v>
      </c>
      <c r="B5" s="4">
        <f t="shared" si="0"/>
        <v>374.58719999999994</v>
      </c>
      <c r="C5" s="4">
        <f t="shared" si="1"/>
        <v>449.50463999999994</v>
      </c>
      <c r="D5" s="4">
        <f t="shared" si="2"/>
        <v>539.4055679999999</v>
      </c>
      <c r="E5" s="5">
        <f t="shared" si="3"/>
        <v>5500000</v>
      </c>
      <c r="F5" s="77">
        <f t="shared" si="4"/>
        <v>14683</v>
      </c>
      <c r="G5" s="77">
        <f t="shared" si="5"/>
        <v>12236</v>
      </c>
      <c r="H5" s="77">
        <f t="shared" si="6"/>
        <v>10196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3:P10" si="11">O5/1.2</f>
        <v>0</v>
      </c>
      <c r="Q5" s="7">
        <f>34.8*10.764</f>
        <v>374.58719999999994</v>
      </c>
      <c r="R5" s="82">
        <v>5500000</v>
      </c>
      <c r="S5" s="78" t="s">
        <v>87</v>
      </c>
    </row>
    <row r="6" spans="1:19" x14ac:dyDescent="0.25">
      <c r="A6" s="4">
        <v>5</v>
      </c>
      <c r="B6" s="4">
        <f t="shared" si="0"/>
        <v>516.67200000000003</v>
      </c>
      <c r="C6" s="4">
        <f t="shared" si="1"/>
        <v>620.00639999999999</v>
      </c>
      <c r="D6" s="4">
        <f t="shared" si="2"/>
        <v>744.00767999999994</v>
      </c>
      <c r="E6" s="5">
        <f t="shared" si="3"/>
        <v>6300000</v>
      </c>
      <c r="F6" s="79">
        <f t="shared" si="4"/>
        <v>12193</v>
      </c>
      <c r="G6" s="79">
        <f t="shared" si="5"/>
        <v>10161</v>
      </c>
      <c r="H6" s="79">
        <f t="shared" si="6"/>
        <v>8468</v>
      </c>
      <c r="I6" s="79">
        <f t="shared" si="7"/>
        <v>0</v>
      </c>
      <c r="J6" s="79">
        <f t="shared" si="8"/>
        <v>0</v>
      </c>
      <c r="K6" s="80"/>
      <c r="L6" s="80"/>
      <c r="M6" s="80"/>
      <c r="N6" s="80"/>
      <c r="O6" s="80">
        <v>0</v>
      </c>
      <c r="P6" s="80">
        <f t="shared" si="11"/>
        <v>0</v>
      </c>
      <c r="Q6" s="80">
        <f>48*10.764</f>
        <v>516.67200000000003</v>
      </c>
      <c r="R6" s="81">
        <v>6300000</v>
      </c>
      <c r="S6" s="81" t="s">
        <v>88</v>
      </c>
    </row>
    <row r="7" spans="1:19" x14ac:dyDescent="0.25">
      <c r="A7" s="4">
        <v>6</v>
      </c>
      <c r="B7" s="4">
        <f t="shared" si="0"/>
        <v>575.12051999999994</v>
      </c>
      <c r="C7" s="4">
        <f t="shared" si="1"/>
        <v>690.14462399999991</v>
      </c>
      <c r="D7" s="4">
        <f t="shared" si="2"/>
        <v>828.17354879999982</v>
      </c>
      <c r="E7" s="5">
        <f t="shared" si="3"/>
        <v>6500000</v>
      </c>
      <c r="F7" s="79">
        <f t="shared" si="4"/>
        <v>11302</v>
      </c>
      <c r="G7" s="79">
        <f t="shared" si="5"/>
        <v>9418</v>
      </c>
      <c r="H7" s="79">
        <f t="shared" si="6"/>
        <v>7849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f t="shared" si="11"/>
        <v>0</v>
      </c>
      <c r="Q7" s="80">
        <f>53.43*10.764</f>
        <v>575.12051999999994</v>
      </c>
      <c r="R7" s="81">
        <v>6500000</v>
      </c>
      <c r="S7" s="81" t="s">
        <v>89</v>
      </c>
    </row>
    <row r="8" spans="1:19" x14ac:dyDescent="0.25">
      <c r="A8" s="4">
        <v>7</v>
      </c>
      <c r="B8" s="4">
        <f t="shared" si="0"/>
        <v>491</v>
      </c>
      <c r="C8" s="4">
        <f t="shared" si="1"/>
        <v>589.19999999999993</v>
      </c>
      <c r="D8" s="4">
        <f t="shared" si="2"/>
        <v>707.03999999999985</v>
      </c>
      <c r="E8" s="5">
        <f t="shared" si="3"/>
        <v>6895000</v>
      </c>
      <c r="F8" s="77">
        <f t="shared" si="4"/>
        <v>14043</v>
      </c>
      <c r="G8" s="77">
        <f t="shared" si="5"/>
        <v>11702</v>
      </c>
      <c r="H8" s="77">
        <f t="shared" si="6"/>
        <v>9752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491</v>
      </c>
      <c r="R8" s="78">
        <v>6895000</v>
      </c>
      <c r="S8" s="81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 t="s">
        <v>71</v>
      </c>
      <c r="G25" s="57">
        <v>393</v>
      </c>
    </row>
    <row r="26" spans="1:19" s="10" customFormat="1" x14ac:dyDescent="0.25">
      <c r="F26" s="57" t="s">
        <v>85</v>
      </c>
      <c r="G26" s="57">
        <v>77</v>
      </c>
    </row>
    <row r="27" spans="1:19" s="10" customFormat="1" x14ac:dyDescent="0.25">
      <c r="F27" s="57" t="s">
        <v>86</v>
      </c>
      <c r="G27" s="57">
        <f>SUM(G25:G26)</f>
        <v>470</v>
      </c>
      <c r="H27" s="10">
        <f>G27*13500</f>
        <v>6345000</v>
      </c>
      <c r="I27" s="10">
        <f>H27*0.8</f>
        <v>5076000</v>
      </c>
    </row>
    <row r="28" spans="1:19" s="10" customFormat="1" x14ac:dyDescent="0.25">
      <c r="C28" s="72" t="s">
        <v>84</v>
      </c>
      <c r="D28" s="72"/>
      <c r="F28" s="57" t="s">
        <v>83</v>
      </c>
      <c r="G28" s="57">
        <v>394</v>
      </c>
    </row>
    <row r="29" spans="1:19" s="10" customFormat="1" x14ac:dyDescent="0.25">
      <c r="C29" s="72" t="s">
        <v>1</v>
      </c>
      <c r="D29" s="72">
        <v>5500000</v>
      </c>
      <c r="F29" s="57" t="s">
        <v>72</v>
      </c>
      <c r="G29" s="57">
        <v>473</v>
      </c>
      <c r="H29" s="10">
        <f>G29/G28</f>
        <v>1.2005076142131981</v>
      </c>
    </row>
    <row r="30" spans="1:19" s="10" customFormat="1" x14ac:dyDescent="0.25">
      <c r="F30" s="57" t="s">
        <v>73</v>
      </c>
      <c r="G30" s="57">
        <v>16000</v>
      </c>
    </row>
    <row r="31" spans="1:19" s="10" customFormat="1" x14ac:dyDescent="0.25">
      <c r="C31" s="74"/>
      <c r="D31" s="74"/>
      <c r="F31" s="74" t="s">
        <v>74</v>
      </c>
      <c r="G31" s="74">
        <f>G28*G30</f>
        <v>6304000</v>
      </c>
      <c r="H31" s="10">
        <f>G31/D29</f>
        <v>1.1461818181818182</v>
      </c>
    </row>
    <row r="32" spans="1:19" s="10" customFormat="1" x14ac:dyDescent="0.25">
      <c r="C32" s="74"/>
      <c r="D32" s="74"/>
      <c r="F32" s="74" t="s">
        <v>24</v>
      </c>
      <c r="G32" s="74">
        <f>G31*90%</f>
        <v>5673600</v>
      </c>
    </row>
    <row r="33" spans="3:7" s="10" customFormat="1" x14ac:dyDescent="0.25">
      <c r="C33" s="74"/>
      <c r="D33" s="74"/>
      <c r="F33" s="74" t="s">
        <v>25</v>
      </c>
      <c r="G33" s="74">
        <f>G31*80%</f>
        <v>5043200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N36" sqref="N36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2023-12-23T09:20:59Z</dcterms:modified>
</cp:coreProperties>
</file>