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December 2023\Resham Viren Shah - Cosmos\"/>
    </mc:Choice>
  </mc:AlternateContent>
  <xr:revisionPtr revIDLastSave="0" documentId="13_ncr:1_{33877EE2-39FC-45EA-A723-2EF9238827D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42" i="19" l="1"/>
  <c r="Q37" i="19"/>
  <c r="Y39" i="18"/>
  <c r="Z34" i="18"/>
  <c r="V40" i="4"/>
  <c r="V36" i="4"/>
  <c r="I35" i="4"/>
  <c r="E45" i="4"/>
  <c r="H35" i="4"/>
  <c r="H34" i="4"/>
  <c r="H33" i="4"/>
  <c r="E44" i="4"/>
  <c r="E35" i="4"/>
  <c r="E36" i="4"/>
  <c r="E37" i="4"/>
  <c r="E38" i="4"/>
  <c r="E39" i="4"/>
  <c r="E40" i="4"/>
  <c r="E41" i="4"/>
  <c r="E34" i="4"/>
  <c r="E42" i="4" l="1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25" i="4"/>
  <c r="Q25" i="4" s="1"/>
  <c r="B25" i="4" s="1"/>
  <c r="C25" i="4" s="1"/>
  <c r="D25" i="4" s="1"/>
  <c r="J25" i="4"/>
  <c r="I25" i="4"/>
  <c r="E25" i="4"/>
  <c r="H25" i="4" s="1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H21" i="4" s="1"/>
  <c r="A21" i="4"/>
  <c r="P20" i="4"/>
  <c r="Q20" i="4" s="1"/>
  <c r="B20" i="4" s="1"/>
  <c r="C20" i="4" s="1"/>
  <c r="D20" i="4" s="1"/>
  <c r="J20" i="4"/>
  <c r="I20" i="4"/>
  <c r="E20" i="4"/>
  <c r="H20" i="4" s="1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Q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H11" i="4" s="1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7" i="4"/>
  <c r="H16" i="4"/>
  <c r="H13" i="4"/>
  <c r="H7" i="4"/>
  <c r="F6" i="4"/>
  <c r="F7" i="4"/>
  <c r="F8" i="4"/>
  <c r="G7" i="4"/>
  <c r="G8" i="4"/>
  <c r="G6" i="4"/>
  <c r="H14" i="4"/>
  <c r="H18" i="4"/>
  <c r="H22" i="4"/>
  <c r="H15" i="4"/>
  <c r="H19" i="4"/>
  <c r="H23" i="4"/>
  <c r="H24" i="4"/>
  <c r="F13" i="4"/>
  <c r="F15" i="4"/>
  <c r="F17" i="4"/>
  <c r="F19" i="4"/>
  <c r="F21" i="4"/>
  <c r="F22" i="4"/>
  <c r="F24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F14" i="4"/>
  <c r="F16" i="4"/>
  <c r="F18" i="4"/>
  <c r="F20" i="4"/>
  <c r="F23" i="4"/>
  <c r="F25" i="4"/>
  <c r="H3" i="4"/>
  <c r="H5" i="4"/>
  <c r="H9" i="4"/>
  <c r="H10" i="4"/>
  <c r="F3" i="4"/>
  <c r="F4" i="4"/>
  <c r="F10" i="4"/>
  <c r="F11" i="4"/>
  <c r="F5" i="4"/>
  <c r="F9" i="4"/>
  <c r="G3" i="4"/>
  <c r="G9" i="4"/>
  <c r="G10" i="4"/>
  <c r="G4" i="4"/>
  <c r="G5" i="4"/>
  <c r="G11" i="4"/>
  <c r="V45" i="4"/>
  <c r="V39" i="4"/>
  <c r="V41" i="4" s="1"/>
  <c r="V34" i="4"/>
  <c r="V35" i="4" s="1"/>
  <c r="V42" i="4" l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<sst xmlns="http://schemas.openxmlformats.org/spreadsheetml/2006/main" count="47" uniqueCount="42">
  <si>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</si>
  <si>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</si>
  <si>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</si>
  <si>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</si>
  <si>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</si>
  <si>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</si>
  <si>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</si>
  <si>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</si>
  <si>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</si>
  <si>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</si>
  <si>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</si>
  <si>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</si>
  <si>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</si>
  <si>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</si>
  <si>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</si>
  <si>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</si>
  <si>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</si>
  <si>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</si>
  <si>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</si>
  <si>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</si>
  <si>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</si>
  <si>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</si>
  <si>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</si>
  <si>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</si>
  <si>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</si>
  <si>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</si>
  <si>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</si>
  <si>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</si>
  <si>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</si>
  <si>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</si>
  <si>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</si>
  <si>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</si>
  <si>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</si>
  <si>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</si>
  <si>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</si>
  <si>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</si>
  <si>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</si>
  <si>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Dombivali (East) Branch )  - MR. RESHAM VIREN SHAH &amp; MRS. GOPIKA RESHAM SHAH</t>
  </si>
  <si>
    <t>Agree CA</t>
  </si>
  <si>
    <t>OT</t>
  </si>
  <si>
    <t>CA</t>
  </si>
  <si>
    <t>Same Bldg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</si>
</sst>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1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4" borderId="4" xfId="0" applyFont="1" applyFill="1" applyBorder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306544</xdr:colOff>
      <xdr:row>47</xdr:row>
      <xdr:rowOff>58344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915F6E-5FD2-44EC-9FD1-9E8BF493C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498544" cy="85546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221573</xdr:colOff>
      <xdr:row>52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2377FA-9EAD-43F9-B0C4-8699081C7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7899973" cy="8926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259678</xdr:colOff>
      <xdr:row>47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984BC-408C-412F-97CF-7973FC1D8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7938078" cy="89261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135836</xdr:colOff>
      <xdr:row>49</xdr:row>
      <xdr:rowOff>106019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F09CBB-27E4-45CA-9605-678157C0F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814236" cy="8916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250152</xdr:colOff>
      <xdr:row>52</xdr:row>
      <xdr:rowOff>144091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E295B7-66C2-414F-B5F4-7D93D6981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7928552" cy="87165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488310</xdr:colOff>
      <xdr:row>31</xdr:row>
      <xdr:rowOff>10351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712C5-3F51-477D-97CD-8BFEE600E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166710" cy="59158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564524</xdr:colOff>
      <xdr:row>32</xdr:row>
      <xdr:rowOff>29403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99496D-A076-4678-83B8-2F83DD8E5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61974" cy="5934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3"/>
  <sheetViews>
    <sheetView tabSelected="1" topLeftCell="A16" zoomScaleNormal="100" workbookViewId="0">
      <selection activeCell="U36" sqref="U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s="52" customFormat="1" x14ac:dyDescent="0.25">
      <c r="A3" s="47">
        <f t="shared" ref="A3:A11" si="0">N3</f>
        <v>0</v>
      </c>
      <c r="B3" s="47">
        <f t="shared" ref="B3:B11" si="1">Q3</f>
        <v>400</v>
      </c>
      <c r="C3" s="47">
        <f>B3*1.2</f>
        <v>480</v>
      </c>
      <c r="D3" s="47">
        <f t="shared" ref="D3:D11" si="2">C3*1.2</f>
        <v>576</v>
      </c>
      <c r="E3" s="51">
        <f t="shared" ref="E3:E11" si="3">R3</f>
        <v>3460500</v>
      </c>
      <c r="F3" s="47">
        <f t="shared" ref="F3:F11" si="4">ROUND((E3/B3),0)</f>
        <v>8651</v>
      </c>
      <c r="G3" s="47">
        <f t="shared" ref="G3:G11" si="5">ROUND((E3/C3),0)</f>
        <v>7209</v>
      </c>
      <c r="H3" s="47">
        <f t="shared" ref="H3:H11" si="6">ROUND((E3/D3),0)</f>
        <v>6008</v>
      </c>
      <c r="I3" s="47" t="e">
        <f>#REF!</f>
        <v>#REF!</v>
      </c>
      <c r="J3" s="47">
        <f t="shared" ref="J3:J11" si="7">S3</f>
        <v>0</v>
      </c>
      <c r="O3" s="52">
        <v>0</v>
      </c>
      <c r="P3" s="52">
        <f t="shared" ref="P3:Q11" si="8">O3/1.2</f>
        <v>0</v>
      </c>
      <c r="Q3" s="52">
        <v>400</v>
      </c>
      <c r="R3" s="53">
        <v>3460500</v>
      </c>
    </row>
    <row r="4" spans="1:20" s="52" customFormat="1" x14ac:dyDescent="0.25">
      <c r="A4" s="47">
        <f t="shared" si="0"/>
        <v>0</v>
      </c>
      <c r="B4" s="47">
        <f t="shared" si="1"/>
        <v>423</v>
      </c>
      <c r="C4" s="47">
        <f t="shared" ref="C4:C11" si="9">B4*1.2</f>
        <v>507.59999999999997</v>
      </c>
      <c r="D4" s="47">
        <f t="shared" si="2"/>
        <v>609.11999999999989</v>
      </c>
      <c r="E4" s="51">
        <f t="shared" si="3"/>
        <v>3561000</v>
      </c>
      <c r="F4" s="47">
        <f t="shared" si="4"/>
        <v>8418</v>
      </c>
      <c r="G4" s="47">
        <f t="shared" si="5"/>
        <v>7015</v>
      </c>
      <c r="H4" s="47">
        <f t="shared" si="6"/>
        <v>5846</v>
      </c>
      <c r="I4" s="47" t="e">
        <f>#REF!</f>
        <v>#REF!</v>
      </c>
      <c r="J4" s="47">
        <f t="shared" si="7"/>
        <v>0</v>
      </c>
      <c r="O4" s="52">
        <v>0</v>
      </c>
      <c r="P4" s="52">
        <f t="shared" si="8"/>
        <v>0</v>
      </c>
      <c r="Q4" s="52">
        <v>423</v>
      </c>
      <c r="R4" s="53">
        <v>3561000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8"/>
        <v>0</v>
      </c>
      <c r="R5" s="2">
        <v>0</v>
      </c>
    </row>
    <row r="6" spans="1:20" x14ac:dyDescent="0.25">
      <c r="A6" s="4">
        <f t="shared" ref="A6:A8" si="10">N6</f>
        <v>0</v>
      </c>
      <c r="B6" s="4">
        <f t="shared" ref="B6:B8" si="11">Q6</f>
        <v>0</v>
      </c>
      <c r="C6" s="4">
        <f t="shared" ref="C6:C8" si="12">B6*1.2</f>
        <v>0</v>
      </c>
      <c r="D6" s="4">
        <f t="shared" ref="D6:D8" si="13">C6*1.2</f>
        <v>0</v>
      </c>
      <c r="E6" s="5">
        <f t="shared" ref="E6:E8" si="14">R6</f>
        <v>0</v>
      </c>
      <c r="F6" s="47" t="e">
        <f t="shared" ref="F6:F8" si="15">ROUND((E6/B6),0)</f>
        <v>#DIV/0!</v>
      </c>
      <c r="G6" s="47" t="e">
        <f t="shared" ref="G6:G8" si="16">ROUND((E6/C6),0)</f>
        <v>#DIV/0!</v>
      </c>
      <c r="H6" s="9" t="e">
        <f t="shared" ref="H6:H8" si="17">ROUND((E6/D6),0)</f>
        <v>#DIV/0!</v>
      </c>
      <c r="I6" s="4" t="e">
        <f>#REF!</f>
        <v>#REF!</v>
      </c>
      <c r="J6" s="4">
        <f t="shared" ref="J6:J8" si="18">S6</f>
        <v>0</v>
      </c>
      <c r="O6">
        <v>0</v>
      </c>
      <c r="P6">
        <f t="shared" ref="P6:P8" si="19">O6/1.2</f>
        <v>0</v>
      </c>
      <c r="Q6">
        <f t="shared" ref="Q6:Q8" si="20">P6/1.2</f>
        <v>0</v>
      </c>
      <c r="R6" s="2">
        <v>0</v>
      </c>
    </row>
    <row r="7" spans="1:20" x14ac:dyDescent="0.25">
      <c r="A7" s="4">
        <f t="shared" si="10"/>
        <v>0</v>
      </c>
      <c r="B7" s="4">
        <f t="shared" si="11"/>
        <v>0</v>
      </c>
      <c r="C7" s="4">
        <f t="shared" si="12"/>
        <v>0</v>
      </c>
      <c r="D7" s="4">
        <f t="shared" si="13"/>
        <v>0</v>
      </c>
      <c r="E7" s="5">
        <f t="shared" si="14"/>
        <v>0</v>
      </c>
      <c r="F7" s="47" t="e">
        <f t="shared" si="15"/>
        <v>#DIV/0!</v>
      </c>
      <c r="G7" s="47" t="e">
        <f t="shared" si="16"/>
        <v>#DIV/0!</v>
      </c>
      <c r="H7" s="9" t="e">
        <f t="shared" si="17"/>
        <v>#DIV/0!</v>
      </c>
      <c r="I7" s="4" t="e">
        <f>#REF!</f>
        <v>#REF!</v>
      </c>
      <c r="J7" s="4">
        <f t="shared" si="18"/>
        <v>0</v>
      </c>
      <c r="O7">
        <v>0</v>
      </c>
      <c r="P7">
        <f t="shared" si="19"/>
        <v>0</v>
      </c>
      <c r="Q7">
        <f t="shared" si="20"/>
        <v>0</v>
      </c>
      <c r="R7" s="2">
        <v>0</v>
      </c>
    </row>
    <row r="8" spans="1:20" x14ac:dyDescent="0.25">
      <c r="A8" s="4">
        <f t="shared" si="10"/>
        <v>0</v>
      </c>
      <c r="B8" s="4">
        <f t="shared" si="11"/>
        <v>0</v>
      </c>
      <c r="C8" s="4">
        <f t="shared" si="12"/>
        <v>0</v>
      </c>
      <c r="D8" s="4">
        <f t="shared" si="13"/>
        <v>0</v>
      </c>
      <c r="E8" s="5">
        <f t="shared" si="14"/>
        <v>0</v>
      </c>
      <c r="F8" s="9" t="e">
        <f t="shared" si="15"/>
        <v>#DIV/0!</v>
      </c>
      <c r="G8" s="9" t="e">
        <f t="shared" si="16"/>
        <v>#DIV/0!</v>
      </c>
      <c r="H8" s="9" t="e">
        <f t="shared" si="17"/>
        <v>#DIV/0!</v>
      </c>
      <c r="I8" s="4" t="e">
        <f>#REF!</f>
        <v>#REF!</v>
      </c>
      <c r="J8" s="4">
        <f t="shared" si="18"/>
        <v>0</v>
      </c>
      <c r="O8">
        <v>0</v>
      </c>
      <c r="P8">
        <f t="shared" si="19"/>
        <v>0</v>
      </c>
      <c r="Q8">
        <f t="shared" si="2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47" t="e">
        <f t="shared" si="4"/>
        <v>#DIV/0!</v>
      </c>
      <c r="G9" s="47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47" t="e">
        <f t="shared" si="4"/>
        <v>#DIV/0!</v>
      </c>
      <c r="G10" s="47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ht="36.75" customHeight="1" x14ac:dyDescent="0.25">
      <c r="A12" s="48" t="s">
        <v>36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0" s="52" customFormat="1" ht="14.25" customHeight="1" x14ac:dyDescent="0.25">
      <c r="A13" s="47">
        <f t="shared" ref="A13:A25" si="21">N13</f>
        <v>0</v>
      </c>
      <c r="B13" s="47">
        <f t="shared" ref="B13:B25" si="22">Q13</f>
        <v>430</v>
      </c>
      <c r="C13" s="47">
        <f>B13*1.2</f>
        <v>516</v>
      </c>
      <c r="D13" s="47">
        <f t="shared" ref="D13:D25" si="23">C13*1.2</f>
        <v>619.19999999999993</v>
      </c>
      <c r="E13" s="51">
        <f t="shared" ref="E13:E25" si="24">R13</f>
        <v>4171000</v>
      </c>
      <c r="F13" s="47">
        <f t="shared" ref="F13:F25" si="25">ROUND((E13/B13),0)</f>
        <v>9700</v>
      </c>
      <c r="G13" s="47">
        <f t="shared" ref="G13:G25" si="26">ROUND((E13/C13),0)</f>
        <v>8083</v>
      </c>
      <c r="H13" s="47">
        <f t="shared" ref="H13:H25" si="27">ROUND((E13/D13),0)</f>
        <v>6736</v>
      </c>
      <c r="I13" s="47" t="e">
        <f>#REF!</f>
        <v>#REF!</v>
      </c>
      <c r="J13" s="47">
        <f t="shared" ref="J13:J25" si="28">S13</f>
        <v>0</v>
      </c>
      <c r="O13" s="52">
        <v>0</v>
      </c>
      <c r="P13" s="52">
        <f t="shared" ref="P13:Q25" si="29">O13/1.2</f>
        <v>0</v>
      </c>
      <c r="Q13" s="52">
        <v>430</v>
      </c>
      <c r="R13" s="53">
        <v>4171000</v>
      </c>
    </row>
    <row r="14" spans="1:20" s="52" customFormat="1" ht="14.25" customHeight="1" x14ac:dyDescent="0.25">
      <c r="A14" s="47">
        <f t="shared" si="21"/>
        <v>0</v>
      </c>
      <c r="B14" s="47">
        <f t="shared" si="22"/>
        <v>495</v>
      </c>
      <c r="C14" s="47">
        <f t="shared" ref="C14:C25" si="30">B14*1.2</f>
        <v>594</v>
      </c>
      <c r="D14" s="47">
        <f t="shared" si="23"/>
        <v>712.8</v>
      </c>
      <c r="E14" s="51">
        <f t="shared" si="24"/>
        <v>4300000</v>
      </c>
      <c r="F14" s="47">
        <f t="shared" si="25"/>
        <v>8687</v>
      </c>
      <c r="G14" s="47">
        <f t="shared" si="26"/>
        <v>7239</v>
      </c>
      <c r="H14" s="47">
        <f t="shared" si="27"/>
        <v>6033</v>
      </c>
      <c r="I14" s="47" t="e">
        <f>#REF!</f>
        <v>#REF!</v>
      </c>
      <c r="J14" s="47">
        <f t="shared" si="28"/>
        <v>0</v>
      </c>
      <c r="O14" s="52">
        <v>0</v>
      </c>
      <c r="P14" s="52">
        <f t="shared" si="29"/>
        <v>0</v>
      </c>
      <c r="Q14" s="52">
        <v>495</v>
      </c>
      <c r="R14" s="53">
        <v>4300000</v>
      </c>
    </row>
    <row r="15" spans="1:20" ht="14.25" customHeight="1" x14ac:dyDescent="0.25">
      <c r="A15" s="4">
        <f t="shared" si="21"/>
        <v>0</v>
      </c>
      <c r="B15" s="4">
        <f t="shared" si="22"/>
        <v>500</v>
      </c>
      <c r="C15" s="4">
        <f t="shared" si="30"/>
        <v>600</v>
      </c>
      <c r="D15" s="4">
        <f t="shared" si="23"/>
        <v>720</v>
      </c>
      <c r="E15" s="5">
        <f t="shared" si="24"/>
        <v>4100000</v>
      </c>
      <c r="F15" s="9">
        <f t="shared" si="25"/>
        <v>8200</v>
      </c>
      <c r="G15" s="9">
        <f t="shared" si="26"/>
        <v>6833</v>
      </c>
      <c r="H15" s="9">
        <f t="shared" si="27"/>
        <v>5694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v>500</v>
      </c>
      <c r="R15" s="2">
        <v>4100000</v>
      </c>
    </row>
    <row r="16" spans="1:20" ht="14.25" customHeight="1" x14ac:dyDescent="0.25">
      <c r="A16" s="4">
        <f t="shared" si="21"/>
        <v>0</v>
      </c>
      <c r="B16" s="4">
        <f t="shared" si="22"/>
        <v>705</v>
      </c>
      <c r="C16" s="4">
        <f t="shared" si="30"/>
        <v>846</v>
      </c>
      <c r="D16" s="4">
        <f t="shared" si="23"/>
        <v>1015.1999999999999</v>
      </c>
      <c r="E16" s="5">
        <f t="shared" si="24"/>
        <v>4800000</v>
      </c>
      <c r="F16" s="47">
        <f t="shared" si="25"/>
        <v>6809</v>
      </c>
      <c r="G16" s="47">
        <f t="shared" si="26"/>
        <v>5674</v>
      </c>
      <c r="H16" s="9">
        <f t="shared" si="27"/>
        <v>4728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v>705</v>
      </c>
      <c r="R16" s="2">
        <v>4800000</v>
      </c>
    </row>
    <row r="17" spans="1:25" ht="14.25" customHeight="1" x14ac:dyDescent="0.25">
      <c r="A17" s="4">
        <f t="shared" si="21"/>
        <v>0</v>
      </c>
      <c r="B17" s="4">
        <f t="shared" si="22"/>
        <v>462.5</v>
      </c>
      <c r="C17" s="4">
        <f t="shared" si="30"/>
        <v>555</v>
      </c>
      <c r="D17" s="4">
        <f t="shared" si="23"/>
        <v>666</v>
      </c>
      <c r="E17" s="5">
        <f t="shared" si="24"/>
        <v>3800000</v>
      </c>
      <c r="F17" s="47">
        <f t="shared" si="25"/>
        <v>8216</v>
      </c>
      <c r="G17" s="47">
        <f t="shared" si="26"/>
        <v>6847</v>
      </c>
      <c r="H17" s="9">
        <f t="shared" si="27"/>
        <v>5706</v>
      </c>
      <c r="I17" s="4" t="e">
        <f>#REF!</f>
        <v>#REF!</v>
      </c>
      <c r="J17" s="4" t="str">
        <f t="shared" si="28"/>
        <v>Same Bldg</v>
      </c>
      <c r="O17">
        <v>0</v>
      </c>
      <c r="P17">
        <v>555</v>
      </c>
      <c r="Q17">
        <f t="shared" si="29"/>
        <v>462.5</v>
      </c>
      <c r="R17" s="2">
        <v>3800000</v>
      </c>
      <c r="S17" t="s">
        <v>41</v>
      </c>
    </row>
    <row r="18" spans="1:25" ht="14.25" customHeight="1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9" t="e">
        <f t="shared" si="25"/>
        <v>#DIV/0!</v>
      </c>
      <c r="G18" s="9" t="e">
        <f t="shared" si="26"/>
        <v>#DIV/0!</v>
      </c>
      <c r="H18" s="9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</row>
    <row r="19" spans="1:25" ht="14.25" customHeight="1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47" t="e">
        <f t="shared" si="25"/>
        <v>#DIV/0!</v>
      </c>
      <c r="G19" s="47" t="e">
        <f t="shared" si="26"/>
        <v>#DIV/0!</v>
      </c>
      <c r="H19" s="9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</row>
    <row r="20" spans="1:25" ht="14.25" customHeight="1" x14ac:dyDescent="0.25">
      <c r="A20" s="4">
        <f t="shared" si="21"/>
        <v>0</v>
      </c>
      <c r="B20" s="4">
        <f t="shared" si="22"/>
        <v>0</v>
      </c>
      <c r="C20" s="4">
        <f t="shared" si="30"/>
        <v>0</v>
      </c>
      <c r="D20" s="4">
        <f t="shared" si="23"/>
        <v>0</v>
      </c>
      <c r="E20" s="5">
        <f t="shared" si="24"/>
        <v>0</v>
      </c>
      <c r="F20" s="9" t="e">
        <f t="shared" si="25"/>
        <v>#DIV/0!</v>
      </c>
      <c r="G20" s="9" t="e">
        <f t="shared" si="26"/>
        <v>#DIV/0!</v>
      </c>
      <c r="H20" s="9" t="e">
        <f t="shared" si="27"/>
        <v>#DIV/0!</v>
      </c>
      <c r="I20" s="4" t="e">
        <f>#REF!</f>
        <v>#REF!</v>
      </c>
      <c r="J20" s="4">
        <f t="shared" si="28"/>
        <v>0</v>
      </c>
      <c r="O20">
        <v>0</v>
      </c>
      <c r="P20" s="52">
        <f t="shared" si="29"/>
        <v>0</v>
      </c>
      <c r="Q20">
        <f t="shared" si="29"/>
        <v>0</v>
      </c>
      <c r="R20" s="2">
        <v>0</v>
      </c>
    </row>
    <row r="21" spans="1:25" ht="14.25" customHeight="1" x14ac:dyDescent="0.25">
      <c r="A21" s="4">
        <f t="shared" si="21"/>
        <v>0</v>
      </c>
      <c r="B21" s="4">
        <f t="shared" si="22"/>
        <v>0</v>
      </c>
      <c r="C21" s="4">
        <f t="shared" si="30"/>
        <v>0</v>
      </c>
      <c r="D21" s="4">
        <f t="shared" si="23"/>
        <v>0</v>
      </c>
      <c r="E21" s="5">
        <f t="shared" si="24"/>
        <v>0</v>
      </c>
      <c r="F21" s="9" t="e">
        <f t="shared" si="25"/>
        <v>#DIV/0!</v>
      </c>
      <c r="G21" s="9" t="e">
        <f t="shared" si="26"/>
        <v>#DIV/0!</v>
      </c>
      <c r="H21" s="9" t="e">
        <f t="shared" si="27"/>
        <v>#DIV/0!</v>
      </c>
      <c r="I21" s="4" t="e">
        <f>#REF!</f>
        <v>#REF!</v>
      </c>
      <c r="J21" s="4">
        <f t="shared" si="28"/>
        <v>0</v>
      </c>
      <c r="O21">
        <v>0</v>
      </c>
      <c r="P21">
        <f t="shared" si="29"/>
        <v>0</v>
      </c>
      <c r="Q21">
        <f t="shared" si="29"/>
        <v>0</v>
      </c>
      <c r="R21" s="2">
        <v>0</v>
      </c>
    </row>
    <row r="22" spans="1:25" ht="14.25" customHeight="1" x14ac:dyDescent="0.25">
      <c r="A22" s="4">
        <f t="shared" si="21"/>
        <v>0</v>
      </c>
      <c r="B22" s="4">
        <f t="shared" si="22"/>
        <v>0</v>
      </c>
      <c r="C22" s="4">
        <f t="shared" si="30"/>
        <v>0</v>
      </c>
      <c r="D22" s="4">
        <f t="shared" si="23"/>
        <v>0</v>
      </c>
      <c r="E22" s="5">
        <f t="shared" si="24"/>
        <v>0</v>
      </c>
      <c r="F22" s="47" t="e">
        <f t="shared" si="25"/>
        <v>#DIV/0!</v>
      </c>
      <c r="G22" s="47" t="e">
        <f t="shared" si="26"/>
        <v>#DIV/0!</v>
      </c>
      <c r="H22" s="9" t="e">
        <f t="shared" si="27"/>
        <v>#DIV/0!</v>
      </c>
      <c r="I22" s="4" t="e">
        <f>#REF!</f>
        <v>#REF!</v>
      </c>
      <c r="J22" s="4">
        <f t="shared" si="28"/>
        <v>0</v>
      </c>
      <c r="O22">
        <v>0</v>
      </c>
      <c r="P22">
        <f t="shared" si="29"/>
        <v>0</v>
      </c>
      <c r="Q22">
        <f t="shared" si="29"/>
        <v>0</v>
      </c>
      <c r="R22" s="2">
        <v>0</v>
      </c>
    </row>
    <row r="23" spans="1:25" ht="14.25" customHeight="1" x14ac:dyDescent="0.25">
      <c r="A23" s="4">
        <f t="shared" si="21"/>
        <v>0</v>
      </c>
      <c r="B23" s="4">
        <f t="shared" si="22"/>
        <v>0</v>
      </c>
      <c r="C23" s="4">
        <f t="shared" si="30"/>
        <v>0</v>
      </c>
      <c r="D23" s="4">
        <f t="shared" si="23"/>
        <v>0</v>
      </c>
      <c r="E23" s="5">
        <f t="shared" si="24"/>
        <v>0</v>
      </c>
      <c r="F23" s="9" t="e">
        <f t="shared" si="25"/>
        <v>#DIV/0!</v>
      </c>
      <c r="G23" s="9" t="e">
        <f t="shared" si="26"/>
        <v>#DIV/0!</v>
      </c>
      <c r="H23" s="9" t="e">
        <f t="shared" si="27"/>
        <v>#DIV/0!</v>
      </c>
      <c r="I23" s="4" t="e">
        <f>#REF!</f>
        <v>#REF!</v>
      </c>
      <c r="J23" s="4">
        <f t="shared" si="28"/>
        <v>0</v>
      </c>
      <c r="O23">
        <v>0</v>
      </c>
      <c r="P23">
        <f t="shared" si="29"/>
        <v>0</v>
      </c>
      <c r="Q23">
        <f t="shared" si="29"/>
        <v>0</v>
      </c>
      <c r="R23" s="2">
        <v>0</v>
      </c>
    </row>
    <row r="24" spans="1:25" ht="14.25" customHeight="1" x14ac:dyDescent="0.25">
      <c r="A24" s="4">
        <f t="shared" si="21"/>
        <v>0</v>
      </c>
      <c r="B24" s="4">
        <f t="shared" si="22"/>
        <v>0</v>
      </c>
      <c r="C24" s="4">
        <f t="shared" si="30"/>
        <v>0</v>
      </c>
      <c r="D24" s="4">
        <f t="shared" si="23"/>
        <v>0</v>
      </c>
      <c r="E24" s="5">
        <f t="shared" si="24"/>
        <v>0</v>
      </c>
      <c r="F24" s="9" t="e">
        <f t="shared" si="25"/>
        <v>#DIV/0!</v>
      </c>
      <c r="G24" s="9" t="e">
        <f t="shared" si="26"/>
        <v>#DIV/0!</v>
      </c>
      <c r="H24" s="9" t="e">
        <f t="shared" si="27"/>
        <v>#DIV/0!</v>
      </c>
      <c r="I24" s="4" t="e">
        <f>#REF!</f>
        <v>#REF!</v>
      </c>
      <c r="J24" s="4">
        <f t="shared" si="28"/>
        <v>0</v>
      </c>
      <c r="O24">
        <v>0</v>
      </c>
      <c r="P24">
        <f t="shared" si="29"/>
        <v>0</v>
      </c>
      <c r="Q24">
        <f t="shared" si="29"/>
        <v>0</v>
      </c>
      <c r="R24" s="2">
        <v>0</v>
      </c>
    </row>
    <row r="25" spans="1:25" x14ac:dyDescent="0.25">
      <c r="A25" s="4">
        <f t="shared" si="21"/>
        <v>0</v>
      </c>
      <c r="B25" s="4">
        <f t="shared" si="22"/>
        <v>0</v>
      </c>
      <c r="C25" s="4">
        <f t="shared" si="30"/>
        <v>0</v>
      </c>
      <c r="D25" s="4">
        <f t="shared" si="23"/>
        <v>0</v>
      </c>
      <c r="E25" s="5">
        <f t="shared" si="24"/>
        <v>0</v>
      </c>
      <c r="F25" s="9" t="e">
        <f t="shared" si="25"/>
        <v>#DIV/0!</v>
      </c>
      <c r="G25" s="9" t="e">
        <f t="shared" si="26"/>
        <v>#DIV/0!</v>
      </c>
      <c r="H25" s="4" t="e">
        <f t="shared" si="27"/>
        <v>#DIV/0!</v>
      </c>
      <c r="I25" s="4" t="e">
        <f>#REF!</f>
        <v>#REF!</v>
      </c>
      <c r="J25" s="4">
        <f t="shared" si="28"/>
        <v>0</v>
      </c>
      <c r="O25">
        <v>0</v>
      </c>
      <c r="P25">
        <f t="shared" si="29"/>
        <v>0</v>
      </c>
      <c r="Q25">
        <f t="shared" si="29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G32" t="s">
        <v>38</v>
      </c>
      <c r="S32" s="10"/>
      <c r="T32" s="10"/>
      <c r="U32" s="31" t="s">
        <v>21</v>
      </c>
      <c r="V32" s="32">
        <v>2023</v>
      </c>
      <c r="W32" s="33"/>
      <c r="X32" s="18"/>
      <c r="Y32" s="7"/>
    </row>
    <row r="33" spans="3:25" ht="16.5" x14ac:dyDescent="0.3">
      <c r="G33">
        <v>37.950000000000003</v>
      </c>
      <c r="H33">
        <f>G33*10.764</f>
        <v>408.49380000000002</v>
      </c>
      <c r="S33" s="10"/>
      <c r="T33" s="10"/>
      <c r="U33" s="34" t="s">
        <v>22</v>
      </c>
      <c r="V33" s="35">
        <v>2015</v>
      </c>
      <c r="W33" s="33" t="s">
        <v>23</v>
      </c>
      <c r="X33" s="18"/>
      <c r="Y33" s="7"/>
    </row>
    <row r="34" spans="3:25" ht="16.5" x14ac:dyDescent="0.3">
      <c r="C34">
        <v>15.72</v>
      </c>
      <c r="D34">
        <v>8.7899999999999991</v>
      </c>
      <c r="E34">
        <f>C34*D34</f>
        <v>138.1788</v>
      </c>
      <c r="G34" s="6">
        <v>5.4</v>
      </c>
      <c r="H34">
        <f>G34*10.764</f>
        <v>58.125599999999999</v>
      </c>
      <c r="S34" s="10"/>
      <c r="T34" s="10"/>
      <c r="U34" s="36" t="s">
        <v>24</v>
      </c>
      <c r="V34" s="35">
        <f>V32-V33</f>
        <v>8</v>
      </c>
      <c r="W34" s="33"/>
      <c r="X34" s="18"/>
      <c r="Y34" s="7"/>
    </row>
    <row r="35" spans="3:25" ht="16.5" x14ac:dyDescent="0.3">
      <c r="C35">
        <v>9.0399999999999991</v>
      </c>
      <c r="D35">
        <v>7.48</v>
      </c>
      <c r="E35">
        <f t="shared" ref="E34:E41" si="31">C35*D35</f>
        <v>67.619199999999992</v>
      </c>
      <c r="H35">
        <f>SUM(H33:H34)</f>
        <v>466.61940000000004</v>
      </c>
      <c r="I35">
        <f>H35*1.2</f>
        <v>559.94328000000007</v>
      </c>
      <c r="S35" s="10"/>
      <c r="T35" s="10"/>
      <c r="U35" s="37"/>
      <c r="V35" s="35">
        <f>V34-60</f>
        <v>-52</v>
      </c>
      <c r="W35" s="33"/>
      <c r="X35" s="26"/>
      <c r="Y35" s="7"/>
    </row>
    <row r="36" spans="3:25" ht="16.5" x14ac:dyDescent="0.3">
      <c r="C36">
        <v>12.94</v>
      </c>
      <c r="D36">
        <v>8.91</v>
      </c>
      <c r="E36">
        <f t="shared" si="31"/>
        <v>115.2954</v>
      </c>
      <c r="S36" s="10"/>
      <c r="T36" s="10"/>
      <c r="U36" s="37" t="s">
        <v>25</v>
      </c>
      <c r="V36" s="38">
        <f>560*2500</f>
        <v>1400000</v>
      </c>
      <c r="W36" s="33"/>
      <c r="X36" s="26"/>
      <c r="Y36" s="7"/>
    </row>
    <row r="37" spans="3:25" ht="16.5" x14ac:dyDescent="0.3">
      <c r="C37">
        <v>7.98</v>
      </c>
      <c r="D37">
        <v>2.0299999999999998</v>
      </c>
      <c r="E37">
        <f t="shared" si="31"/>
        <v>16.199400000000001</v>
      </c>
      <c r="S37" s="10"/>
      <c r="T37" s="10"/>
      <c r="U37" s="37" t="s">
        <v>26</v>
      </c>
      <c r="V37" s="35"/>
      <c r="W37" s="33"/>
      <c r="X37" s="26"/>
      <c r="Y37" s="7"/>
    </row>
    <row r="38" spans="3:25" ht="39" customHeight="1" x14ac:dyDescent="0.3">
      <c r="C38">
        <v>5.27</v>
      </c>
      <c r="D38">
        <v>3.87</v>
      </c>
      <c r="E38">
        <f t="shared" si="31"/>
        <v>20.3949</v>
      </c>
      <c r="P38" s="49" t="s">
        <v>37</v>
      </c>
      <c r="Q38" s="49"/>
      <c r="R38" s="49"/>
      <c r="S38" s="49"/>
      <c r="U38" s="37"/>
      <c r="V38" s="35"/>
      <c r="W38" s="33"/>
      <c r="X38" s="26"/>
      <c r="Y38" s="7"/>
    </row>
    <row r="39" spans="3:25" ht="16.5" x14ac:dyDescent="0.3">
      <c r="C39">
        <v>3.76</v>
      </c>
      <c r="D39">
        <v>2.91</v>
      </c>
      <c r="E39">
        <f t="shared" si="31"/>
        <v>10.941599999999999</v>
      </c>
      <c r="U39" s="37" t="s">
        <v>27</v>
      </c>
      <c r="V39" s="39">
        <f>100-10</f>
        <v>90</v>
      </c>
      <c r="W39" s="33"/>
      <c r="X39" s="27"/>
      <c r="Y39" s="7"/>
    </row>
    <row r="40" spans="3:25" ht="16.5" x14ac:dyDescent="0.3">
      <c r="C40">
        <v>2.89</v>
      </c>
      <c r="D40">
        <v>1.5</v>
      </c>
      <c r="E40">
        <f t="shared" si="31"/>
        <v>4.335</v>
      </c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V39*8/60</f>
        <v>12</v>
      </c>
      <c r="W40" s="33"/>
      <c r="X40" s="18"/>
      <c r="Y40" s="7"/>
    </row>
    <row r="41" spans="3:25" ht="16.5" x14ac:dyDescent="0.3">
      <c r="C41">
        <v>7.82</v>
      </c>
      <c r="D41">
        <v>3.34</v>
      </c>
      <c r="E41">
        <f t="shared" si="31"/>
        <v>26.1188</v>
      </c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0.12</v>
      </c>
      <c r="W41" s="33"/>
      <c r="X41" s="18"/>
      <c r="Y41" s="7"/>
    </row>
    <row r="42" spans="3:25" ht="16.5" x14ac:dyDescent="0.3">
      <c r="E42">
        <f>SUM(E34:E41)</f>
        <v>399.0831</v>
      </c>
      <c r="R42" s="6" t="s">
        <v>18</v>
      </c>
      <c r="S42" s="16">
        <f>SUM(S41:S41)</f>
        <v>0</v>
      </c>
      <c r="U42" s="31" t="s">
        <v>29</v>
      </c>
      <c r="V42" s="41">
        <f>ROUND((V36*V41),0)</f>
        <v>168000</v>
      </c>
      <c r="W42" s="33"/>
      <c r="X42" s="18"/>
      <c r="Y42" s="7"/>
    </row>
    <row r="43" spans="3:25" ht="16.5" x14ac:dyDescent="0.3">
      <c r="R43" s="6" t="s">
        <v>13</v>
      </c>
      <c r="S43" s="16">
        <f>S42*90%</f>
        <v>0</v>
      </c>
      <c r="U43" s="31" t="s">
        <v>40</v>
      </c>
      <c r="V43" s="41">
        <v>467</v>
      </c>
      <c r="W43" s="33"/>
      <c r="X43" s="18"/>
      <c r="Y43" s="7"/>
    </row>
    <row r="44" spans="3:25" ht="16.5" x14ac:dyDescent="0.3">
      <c r="C44">
        <v>8.93</v>
      </c>
      <c r="D44">
        <v>5.29</v>
      </c>
      <c r="E44">
        <f>C44*D44</f>
        <v>47.239699999999999</v>
      </c>
      <c r="F44" s="7" t="s">
        <v>39</v>
      </c>
      <c r="R44" s="6" t="s">
        <v>19</v>
      </c>
      <c r="S44" s="16">
        <f>S42*80%</f>
        <v>0</v>
      </c>
      <c r="U44" s="50" t="s">
        <v>17</v>
      </c>
      <c r="V44" s="35">
        <v>9300</v>
      </c>
      <c r="W44" s="33"/>
      <c r="X44" s="18"/>
      <c r="Y44" s="7"/>
    </row>
    <row r="45" spans="3:25" ht="16.5" x14ac:dyDescent="0.3">
      <c r="E45">
        <f>E42+E44</f>
        <v>446.32280000000003</v>
      </c>
      <c r="S45" s="10"/>
      <c r="T45" s="10"/>
      <c r="U45" s="37" t="s">
        <v>30</v>
      </c>
      <c r="V45" s="38">
        <f>V44*V43</f>
        <v>4343100</v>
      </c>
      <c r="W45" s="33"/>
      <c r="X45" s="26"/>
      <c r="Y45" s="7"/>
    </row>
    <row r="46" spans="3:25" ht="16.5" x14ac:dyDescent="0.3">
      <c r="S46" s="10"/>
      <c r="T46" s="10"/>
      <c r="U46" s="42" t="s">
        <v>31</v>
      </c>
      <c r="V46" s="43">
        <f>V45-V42</f>
        <v>4175100</v>
      </c>
      <c r="W46" s="44"/>
      <c r="X46" s="26"/>
      <c r="Y46" s="7"/>
    </row>
    <row r="47" spans="3:25" ht="16.5" x14ac:dyDescent="0.3">
      <c r="P47" s="13" t="s">
        <v>14</v>
      </c>
      <c r="S47" s="10"/>
      <c r="T47" s="11"/>
      <c r="U47" s="42" t="s">
        <v>32</v>
      </c>
      <c r="V47" s="43">
        <f>V46*0.9</f>
        <v>3757590</v>
      </c>
      <c r="W47" s="33"/>
      <c r="X47" s="28"/>
      <c r="Y47" s="7"/>
    </row>
    <row r="48" spans="3:25" ht="16.5" x14ac:dyDescent="0.3">
      <c r="S48" s="11"/>
      <c r="T48" s="10"/>
      <c r="U48" s="42" t="s">
        <v>33</v>
      </c>
      <c r="V48" s="45">
        <f>V46*0.8</f>
        <v>3340080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8698.125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Y25" sqref="Y2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16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Y34:Z39"/>
  <sheetViews>
    <sheetView topLeftCell="F4" zoomScaleNormal="100" workbookViewId="0">
      <selection activeCell="W33" sqref="W33"/>
    </sheetView>
  </sheetViews>
  <sheetFormatPr defaultRowHeight="15" x14ac:dyDescent="0.25"/>
  <sheetData>
    <row r="34" spans="25:26" x14ac:dyDescent="0.25">
      <c r="Y34">
        <v>37.119999999999997</v>
      </c>
      <c r="Z34">
        <f>Y34*10.764</f>
        <v>399.55967999999996</v>
      </c>
    </row>
    <row r="36" spans="25:26" x14ac:dyDescent="0.25">
      <c r="Y36">
        <v>3200000</v>
      </c>
    </row>
    <row r="37" spans="25:26" x14ac:dyDescent="0.25">
      <c r="Y37">
        <v>230500</v>
      </c>
    </row>
    <row r="38" spans="25:26" x14ac:dyDescent="0.25">
      <c r="Y38">
        <v>30000</v>
      </c>
    </row>
    <row r="39" spans="25:26" x14ac:dyDescent="0.25">
      <c r="Y39">
        <f>Y36+Y37+Y38</f>
        <v>3460500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2"/>
  <sheetViews>
    <sheetView topLeftCell="A13" workbookViewId="0">
      <selection activeCell="P42" sqref="P42"/>
    </sheetView>
  </sheetViews>
  <sheetFormatPr defaultRowHeight="15" x14ac:dyDescent="0.25"/>
  <cols>
    <col min="16" max="16" width="18.5703125" customWidth="1"/>
  </cols>
  <sheetData>
    <row r="1" spans="1:1" x14ac:dyDescent="0.25">
      <c r="A1" s="6"/>
    </row>
    <row r="37" spans="16:17" x14ac:dyDescent="0.25">
      <c r="P37">
        <v>39.340000000000003</v>
      </c>
      <c r="Q37">
        <f>P37*10.764</f>
        <v>423.45576</v>
      </c>
    </row>
    <row r="39" spans="16:17" x14ac:dyDescent="0.25">
      <c r="P39">
        <v>3300000</v>
      </c>
    </row>
    <row r="40" spans="16:17" x14ac:dyDescent="0.25">
      <c r="P40">
        <v>231000</v>
      </c>
    </row>
    <row r="41" spans="16:17" x14ac:dyDescent="0.25">
      <c r="P41">
        <v>30000</v>
      </c>
    </row>
    <row r="42" spans="16:17" x14ac:dyDescent="0.25">
      <c r="P42">
        <f>P39+P40+P41</f>
        <v>3561000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2023-12-18T07:27:27Z</dcterms:modified>
</cp:coreProperties>
</file>