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AMPADA MANDAR JOSHI &amp; MANDAR ASHOK JOSHI - Cosmos\"/>
    </mc:Choice>
  </mc:AlternateContent>
  <xr:revisionPtr revIDLastSave="0" documentId="13_ncr:1_{5AEDB069-B00A-4666-825B-4A57A41CEB9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</sheets>
  <calcPr calcId="191029"/>
</workbook>
</file>

<file path=xl/calcChain.xml><?xml version="1.0" encoding="utf-8"?>
<calcChain xmlns="http://schemas.openxmlformats.org/spreadsheetml/2006/main">
  <c r="V40" i="4" l="1"/>
  <c r="V36" i="4"/>
  <c r="F35" i="4"/>
  <c r="V34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6" i="4" l="1"/>
  <c r="H4" i="4"/>
  <c r="H21" i="4"/>
  <c r="H20" i="4"/>
  <c r="H17" i="4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5" i="4"/>
  <c r="V42" i="4" l="1"/>
  <c r="V46" i="4" s="1"/>
  <c r="V48" i="4" l="1"/>
  <c r="V47" i="4"/>
  <c r="V49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<sst xmlns="http://schemas.openxmlformats.org/spreadsheetml/2006/main" count="46" uniqueCount="41">
  <si>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</si>
  <si>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</si>
  <si>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</si>
  <si>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</si>
  <si>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</si>
  <si>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</si>
  <si>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</si>
  <si>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</si>
  <si>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</si>
  <si>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</si>
  <si>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</si>
  <si>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</si>
  <si>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</si>
  <si>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</si>
  <si>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</si>
  <si>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</si>
  <si>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</si>
  <si>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</si>
  <si>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</si>
  <si>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</si>
  <si>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</si>
  <si>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</si>
  <si>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</si>
  <si>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</si>
  <si>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</si>
  <si>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</si>
  <si>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</si>
  <si>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</si>
  <si>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</si>
  <si>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</si>
  <si>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</si>
  <si>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</si>
  <si>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</si>
  <si>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</si>
  <si>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</si>
  <si>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</si>
  <si>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</si>
  <si>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</si>
  <si>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Agree BUA</t>
  </si>
  <si>
    <t>CA</t>
  </si>
  <si>
    <t>Cosmos Bank ( Naupada )  - SAMPADA MANDAR JOSHI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</si>
</sst>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0" xfId="0" applyFont="1"/>
    <xf numFmtId="164" fontId="12" fillId="0" borderId="0" xfId="0" applyNumberFormat="1" applyFont="1"/>
    <xf numFmtId="0" fontId="1" fillId="4" borderId="0" xfId="0" applyFont="1" applyFill="1"/>
    <xf numFmtId="0" fontId="13" fillId="0" borderId="4" xfId="1" applyNumberFormat="1" applyFont="1" applyFill="1" applyBorder="1"/>
    <xf numFmtId="0" fontId="13" fillId="0" borderId="4" xfId="0" applyFont="1" applyBorder="1"/>
    <xf numFmtId="0" fontId="14" fillId="0" borderId="4" xfId="1" applyNumberFormat="1" applyFont="1" applyFill="1" applyBorder="1" applyAlignment="1">
      <alignment wrapText="1"/>
    </xf>
    <xf numFmtId="0" fontId="5" fillId="0" borderId="4" xfId="0" applyFont="1" applyBorder="1"/>
    <xf numFmtId="0" fontId="14" fillId="0" borderId="4" xfId="1" applyNumberFormat="1" applyFont="1" applyFill="1" applyBorder="1"/>
    <xf numFmtId="43" fontId="5" fillId="0" borderId="4" xfId="0" applyNumberFormat="1" applyFon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43" fontId="14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459731</xdr:colOff>
      <xdr:row>29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E880A-417A-43E5-84DA-8A849ADA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38131" cy="56014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354942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476993-14F2-4317-AE62-53133151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33342" cy="8821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29</xdr:col>
      <xdr:colOff>297762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EAB2B-F2DE-4B8B-85C2-A260C41C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0"/>
          <a:ext cx="17823762" cy="89452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161925</xdr:rowOff>
    </xdr:from>
    <xdr:to>
      <xdr:col>31</xdr:col>
      <xdr:colOff>269239</xdr:colOff>
      <xdr:row>31</xdr:row>
      <xdr:rowOff>76986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06E15-6B64-40F4-AC8F-E05F0F10A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352425"/>
          <a:ext cx="18195289" cy="563006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497837</xdr:colOff>
      <xdr:row>29</xdr:row>
      <xdr:rowOff>134113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A880A-6B78-42E3-AEAD-234FD2AA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76237" cy="54681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488310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3490B1-9732-458C-948D-7B36320D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6710" cy="5753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125289</xdr:colOff>
      <xdr:row>49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27C16A-6D5D-4748-9672-64E656A1F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88489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534836</xdr:colOff>
      <xdr:row>53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AC6E36-C04F-4828-AB0C-47002569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288436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116783</xdr:colOff>
      <xdr:row>41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330D9-9969-47AA-9CBF-414BE9F95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95183" cy="7630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364468</xdr:colOff>
      <xdr:row>42</xdr:row>
      <xdr:rowOff>105833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2B3949-4B72-4215-BCBB-85EBC08E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42868" cy="7582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602541</xdr:colOff>
      <xdr:row>49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62316-AD13-4280-B49A-B1BC0B34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71341" cy="80211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107257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90E70-65F5-4BFC-931A-D62BFC07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785657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2FF9C-9005-4C8A-94A9-81A246D6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8975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221488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68B31-5F45-4920-B851-C2582F91E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90288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25" zoomScaleNormal="100" workbookViewId="0">
      <selection activeCell="U43" sqref="U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505</v>
      </c>
      <c r="C3" s="4">
        <f>B3*1.2</f>
        <v>606</v>
      </c>
      <c r="D3" s="4">
        <f t="shared" ref="D3:D11" si="2">C3*1.2</f>
        <v>727.19999999999993</v>
      </c>
      <c r="E3" s="5">
        <f t="shared" ref="E3:E11" si="3">R3</f>
        <v>5600000</v>
      </c>
      <c r="F3" s="9">
        <f t="shared" ref="F3:F11" si="4">ROUND((E3/B3),0)</f>
        <v>11089</v>
      </c>
      <c r="G3" s="9">
        <f t="shared" ref="G3:G11" si="5">ROUND((E3/C3),0)</f>
        <v>9241</v>
      </c>
      <c r="H3" s="9">
        <f t="shared" ref="H3:H11" si="6">ROUND((E3/D3),0)</f>
        <v>7701</v>
      </c>
      <c r="I3" s="4" t="e">
        <f>#REF!</f>
        <v>#REF!</v>
      </c>
      <c r="J3" s="4">
        <f t="shared" ref="J3:J11" si="7">S3</f>
        <v>0</v>
      </c>
      <c r="O3">
        <v>0</v>
      </c>
      <c r="P3">
        <f t="shared" ref="P3:Q11" si="8">O3/1.2</f>
        <v>0</v>
      </c>
      <c r="Q3">
        <v>505</v>
      </c>
      <c r="R3" s="2">
        <v>5600000</v>
      </c>
    </row>
    <row r="4" spans="1:20" x14ac:dyDescent="0.25">
      <c r="A4" s="4">
        <f t="shared" si="0"/>
        <v>0</v>
      </c>
      <c r="B4" s="4">
        <f t="shared" si="1"/>
        <v>395</v>
      </c>
      <c r="C4" s="4">
        <f t="shared" ref="C4:C11" si="9">B4*1.2</f>
        <v>474</v>
      </c>
      <c r="D4" s="4">
        <f t="shared" si="2"/>
        <v>568.79999999999995</v>
      </c>
      <c r="E4" s="5">
        <f t="shared" si="3"/>
        <v>5100000</v>
      </c>
      <c r="F4" s="9">
        <f t="shared" si="4"/>
        <v>12911</v>
      </c>
      <c r="G4" s="9">
        <f t="shared" si="5"/>
        <v>10759</v>
      </c>
      <c r="H4" s="9">
        <f t="shared" si="6"/>
        <v>8966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395</v>
      </c>
      <c r="R4" s="2">
        <v>5100000</v>
      </c>
    </row>
    <row r="5" spans="1:20" x14ac:dyDescent="0.25">
      <c r="A5" s="4">
        <f t="shared" si="0"/>
        <v>0</v>
      </c>
      <c r="B5" s="4">
        <f t="shared" si="1"/>
        <v>650</v>
      </c>
      <c r="C5" s="4">
        <f t="shared" si="9"/>
        <v>780</v>
      </c>
      <c r="D5" s="4">
        <f t="shared" si="2"/>
        <v>936</v>
      </c>
      <c r="E5" s="5">
        <f t="shared" si="3"/>
        <v>7750000</v>
      </c>
      <c r="F5" s="9">
        <f t="shared" si="4"/>
        <v>11923</v>
      </c>
      <c r="G5" s="9">
        <f t="shared" si="5"/>
        <v>9936</v>
      </c>
      <c r="H5" s="9">
        <f t="shared" si="6"/>
        <v>8280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650</v>
      </c>
      <c r="R5" s="2">
        <v>7750000</v>
      </c>
    </row>
    <row r="6" spans="1:20" x14ac:dyDescent="0.25">
      <c r="A6" s="4">
        <f t="shared" ref="A6:A8" si="10">N6</f>
        <v>0</v>
      </c>
      <c r="B6" s="4">
        <f t="shared" ref="B6:B8" si="11">Q6</f>
        <v>500</v>
      </c>
      <c r="C6" s="4">
        <f t="shared" ref="C6:C8" si="12">B6*1.2</f>
        <v>600</v>
      </c>
      <c r="D6" s="4">
        <f t="shared" ref="D6:D8" si="13">C6*1.2</f>
        <v>720</v>
      </c>
      <c r="E6" s="5">
        <f t="shared" ref="E6:E8" si="14">R6</f>
        <v>5300000</v>
      </c>
      <c r="F6" s="33">
        <f t="shared" ref="F6:F8" si="15">ROUND((E6/B6),0)</f>
        <v>10600</v>
      </c>
      <c r="G6" s="33">
        <f t="shared" ref="G6:G8" si="16">ROUND((E6/C6),0)</f>
        <v>8833</v>
      </c>
      <c r="H6" s="9">
        <f t="shared" ref="H6:H8" si="17">ROUND((E6/D6),0)</f>
        <v>7361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v>500</v>
      </c>
      <c r="R6" s="2">
        <v>5300000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33" t="e">
        <f t="shared" si="15"/>
        <v>#DIV/0!</v>
      </c>
      <c r="G7" s="33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ref="Q7:Q8" si="20">P7/1.2</f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33" t="e">
        <f t="shared" si="4"/>
        <v>#DIV/0!</v>
      </c>
      <c r="G9" s="33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33" t="e">
        <f t="shared" si="4"/>
        <v>#DIV/0!</v>
      </c>
      <c r="G10" s="33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6" t="s">
        <v>36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20" ht="14.25" customHeight="1" x14ac:dyDescent="0.25">
      <c r="A13" s="4">
        <f t="shared" ref="A13:A25" si="21">N13</f>
        <v>0</v>
      </c>
      <c r="B13" s="4">
        <f t="shared" ref="B13:B25" si="22">Q13</f>
        <v>725</v>
      </c>
      <c r="C13" s="4">
        <f>B13*1.2</f>
        <v>870</v>
      </c>
      <c r="D13" s="4">
        <f t="shared" ref="D13:D25" si="23">C13*1.2</f>
        <v>1044</v>
      </c>
      <c r="E13" s="5">
        <f t="shared" ref="E13:E25" si="24">R13</f>
        <v>8600000</v>
      </c>
      <c r="F13" s="9">
        <f t="shared" ref="F13:F25" si="25">ROUND((E13/B13),0)</f>
        <v>11862</v>
      </c>
      <c r="G13" s="9">
        <f t="shared" ref="G13:G25" si="26">ROUND((E13/C13),0)</f>
        <v>9885</v>
      </c>
      <c r="H13" s="9">
        <f t="shared" ref="H13:H25" si="27">ROUND((E13/D13),0)</f>
        <v>8238</v>
      </c>
      <c r="I13" s="4" t="e">
        <f>#REF!</f>
        <v>#REF!</v>
      </c>
      <c r="J13" s="4">
        <f t="shared" ref="J13:J25" si="28">S13</f>
        <v>0</v>
      </c>
      <c r="O13">
        <v>0</v>
      </c>
      <c r="P13">
        <f t="shared" ref="P13:Q25" si="29">O13/1.2</f>
        <v>0</v>
      </c>
      <c r="Q13">
        <v>725</v>
      </c>
      <c r="R13" s="2">
        <v>8600000</v>
      </c>
    </row>
    <row r="14" spans="1:20" ht="14.25" customHeight="1" x14ac:dyDescent="0.25">
      <c r="A14" s="4">
        <f t="shared" si="21"/>
        <v>0</v>
      </c>
      <c r="B14" s="4">
        <f t="shared" si="22"/>
        <v>480</v>
      </c>
      <c r="C14" s="4">
        <f t="shared" ref="C14:C25" si="30">B14*1.2</f>
        <v>576</v>
      </c>
      <c r="D14" s="4">
        <f t="shared" si="23"/>
        <v>691.19999999999993</v>
      </c>
      <c r="E14" s="5">
        <f t="shared" si="24"/>
        <v>6200000</v>
      </c>
      <c r="F14" s="9">
        <f t="shared" si="25"/>
        <v>12917</v>
      </c>
      <c r="G14" s="9">
        <f t="shared" si="26"/>
        <v>10764</v>
      </c>
      <c r="H14" s="9">
        <f t="shared" si="27"/>
        <v>8970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480</v>
      </c>
      <c r="R14" s="2">
        <v>6200000</v>
      </c>
    </row>
    <row r="15" spans="1:20" ht="14.25" customHeight="1" x14ac:dyDescent="0.25">
      <c r="A15" s="4">
        <f t="shared" si="21"/>
        <v>0</v>
      </c>
      <c r="B15" s="4">
        <f t="shared" si="22"/>
        <v>700</v>
      </c>
      <c r="C15" s="4">
        <f t="shared" si="30"/>
        <v>840</v>
      </c>
      <c r="D15" s="4">
        <f t="shared" si="23"/>
        <v>1008</v>
      </c>
      <c r="E15" s="5">
        <f t="shared" si="24"/>
        <v>8500000</v>
      </c>
      <c r="F15" s="9">
        <f t="shared" si="25"/>
        <v>12143</v>
      </c>
      <c r="G15" s="9">
        <f t="shared" si="26"/>
        <v>10119</v>
      </c>
      <c r="H15" s="9">
        <f t="shared" si="27"/>
        <v>8433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700</v>
      </c>
      <c r="R15" s="2">
        <v>8500000</v>
      </c>
    </row>
    <row r="16" spans="1:20" ht="14.25" customHeight="1" x14ac:dyDescent="0.25">
      <c r="A16" s="4">
        <f t="shared" si="21"/>
        <v>0</v>
      </c>
      <c r="B16" s="4">
        <f t="shared" si="22"/>
        <v>650</v>
      </c>
      <c r="C16" s="4">
        <f t="shared" si="30"/>
        <v>780</v>
      </c>
      <c r="D16" s="4">
        <f t="shared" si="23"/>
        <v>936</v>
      </c>
      <c r="E16" s="5">
        <f t="shared" si="24"/>
        <v>8000000</v>
      </c>
      <c r="F16" s="33">
        <f t="shared" si="25"/>
        <v>12308</v>
      </c>
      <c r="G16" s="33">
        <f t="shared" si="26"/>
        <v>10256</v>
      </c>
      <c r="H16" s="9">
        <f t="shared" si="27"/>
        <v>8547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650</v>
      </c>
      <c r="R16" s="2">
        <v>8000000</v>
      </c>
    </row>
    <row r="17" spans="1:25" ht="14.25" customHeight="1" x14ac:dyDescent="0.25">
      <c r="A17" s="4">
        <f t="shared" si="21"/>
        <v>0</v>
      </c>
      <c r="B17" s="4">
        <f t="shared" si="22"/>
        <v>700</v>
      </c>
      <c r="C17" s="4">
        <f t="shared" si="30"/>
        <v>840</v>
      </c>
      <c r="D17" s="4">
        <f t="shared" si="23"/>
        <v>1008</v>
      </c>
      <c r="E17" s="5">
        <f t="shared" si="24"/>
        <v>9000000</v>
      </c>
      <c r="F17" s="33">
        <f t="shared" si="25"/>
        <v>12857</v>
      </c>
      <c r="G17" s="33">
        <f t="shared" si="26"/>
        <v>10714</v>
      </c>
      <c r="H17" s="9">
        <f t="shared" si="27"/>
        <v>8929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v>700</v>
      </c>
      <c r="R17" s="2">
        <v>9000000</v>
      </c>
    </row>
    <row r="18" spans="1:25" ht="14.25" customHeight="1" x14ac:dyDescent="0.25">
      <c r="A18" s="4">
        <f t="shared" si="21"/>
        <v>0</v>
      </c>
      <c r="B18" s="4">
        <f t="shared" si="22"/>
        <v>650</v>
      </c>
      <c r="C18" s="4">
        <f t="shared" si="30"/>
        <v>780</v>
      </c>
      <c r="D18" s="4">
        <f t="shared" si="23"/>
        <v>936</v>
      </c>
      <c r="E18" s="5">
        <f t="shared" si="24"/>
        <v>8700000</v>
      </c>
      <c r="F18" s="9">
        <f t="shared" si="25"/>
        <v>13385</v>
      </c>
      <c r="G18" s="9">
        <f t="shared" si="26"/>
        <v>11154</v>
      </c>
      <c r="H18" s="9">
        <f t="shared" si="27"/>
        <v>9295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v>650</v>
      </c>
      <c r="R18" s="2">
        <v>8700000</v>
      </c>
    </row>
    <row r="19" spans="1:25" ht="14.25" customHeight="1" x14ac:dyDescent="0.25">
      <c r="A19" s="4">
        <f t="shared" si="21"/>
        <v>0</v>
      </c>
      <c r="B19" s="4">
        <f t="shared" si="22"/>
        <v>626.66666666666674</v>
      </c>
      <c r="C19" s="4">
        <f t="shared" si="30"/>
        <v>752.00000000000011</v>
      </c>
      <c r="D19" s="4">
        <f t="shared" si="23"/>
        <v>902.40000000000009</v>
      </c>
      <c r="E19" s="5">
        <f t="shared" si="24"/>
        <v>8500000</v>
      </c>
      <c r="F19" s="33">
        <f t="shared" si="25"/>
        <v>13564</v>
      </c>
      <c r="G19" s="33">
        <f t="shared" si="26"/>
        <v>11303</v>
      </c>
      <c r="H19" s="9">
        <f t="shared" si="27"/>
        <v>9419</v>
      </c>
      <c r="I19" s="4" t="e">
        <f>#REF!</f>
        <v>#REF!</v>
      </c>
      <c r="J19" s="4">
        <f t="shared" si="28"/>
        <v>0</v>
      </c>
      <c r="O19">
        <v>0</v>
      </c>
      <c r="P19">
        <v>752</v>
      </c>
      <c r="Q19">
        <f t="shared" si="29"/>
        <v>626.66666666666674</v>
      </c>
      <c r="R19" s="2">
        <v>8500000</v>
      </c>
    </row>
    <row r="20" spans="1:25" ht="14.25" customHeight="1" x14ac:dyDescent="0.25">
      <c r="A20" s="4">
        <f t="shared" si="21"/>
        <v>0</v>
      </c>
      <c r="B20" s="4">
        <f t="shared" si="22"/>
        <v>710</v>
      </c>
      <c r="C20" s="4">
        <f t="shared" si="30"/>
        <v>852</v>
      </c>
      <c r="D20" s="4">
        <f t="shared" si="23"/>
        <v>1022.4</v>
      </c>
      <c r="E20" s="5">
        <f t="shared" si="24"/>
        <v>10000000</v>
      </c>
      <c r="F20" s="9">
        <f t="shared" si="25"/>
        <v>14085</v>
      </c>
      <c r="G20" s="9">
        <f t="shared" si="26"/>
        <v>11737</v>
      </c>
      <c r="H20" s="9">
        <f t="shared" si="27"/>
        <v>9781</v>
      </c>
      <c r="I20" s="4" t="e">
        <f>#REF!</f>
        <v>#REF!</v>
      </c>
      <c r="J20" s="4">
        <f t="shared" si="28"/>
        <v>0</v>
      </c>
      <c r="O20">
        <v>0</v>
      </c>
      <c r="P20">
        <v>852</v>
      </c>
      <c r="Q20">
        <f t="shared" si="29"/>
        <v>710</v>
      </c>
      <c r="R20" s="2">
        <v>10000000</v>
      </c>
    </row>
    <row r="21" spans="1:25" ht="14.25" customHeight="1" x14ac:dyDescent="0.25">
      <c r="A21" s="4">
        <f t="shared" si="21"/>
        <v>0</v>
      </c>
      <c r="B21" s="4">
        <f t="shared" si="22"/>
        <v>450</v>
      </c>
      <c r="C21" s="4">
        <f t="shared" si="30"/>
        <v>540</v>
      </c>
      <c r="D21" s="4">
        <f t="shared" si="23"/>
        <v>648</v>
      </c>
      <c r="E21" s="5">
        <f t="shared" si="24"/>
        <v>5000000</v>
      </c>
      <c r="F21" s="9">
        <f t="shared" si="25"/>
        <v>11111</v>
      </c>
      <c r="G21" s="9">
        <f t="shared" si="26"/>
        <v>9259</v>
      </c>
      <c r="H21" s="9">
        <f t="shared" si="27"/>
        <v>7716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v>450</v>
      </c>
      <c r="R21" s="2">
        <v>5000000</v>
      </c>
    </row>
    <row r="22" spans="1:25" ht="14.25" customHeight="1" x14ac:dyDescent="0.25">
      <c r="A22" s="4">
        <f t="shared" si="21"/>
        <v>0</v>
      </c>
      <c r="B22" s="4">
        <f t="shared" si="22"/>
        <v>650</v>
      </c>
      <c r="C22" s="4">
        <f t="shared" si="30"/>
        <v>780</v>
      </c>
      <c r="D22" s="4">
        <f t="shared" si="23"/>
        <v>936</v>
      </c>
      <c r="E22" s="5">
        <f t="shared" si="24"/>
        <v>11400000</v>
      </c>
      <c r="F22" s="33">
        <f t="shared" si="25"/>
        <v>17538</v>
      </c>
      <c r="G22" s="33">
        <f t="shared" si="26"/>
        <v>14615</v>
      </c>
      <c r="H22" s="9">
        <f t="shared" si="27"/>
        <v>12179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v>650</v>
      </c>
      <c r="R22" s="2">
        <v>11400000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4" t="s">
        <v>20</v>
      </c>
      <c r="V31" s="35"/>
      <c r="W31" s="31"/>
      <c r="X31" s="18"/>
      <c r="Y31" s="7"/>
    </row>
    <row r="32" spans="1:25" ht="38.25" customHeight="1" x14ac:dyDescent="0.3">
      <c r="S32" s="10"/>
      <c r="T32" s="10"/>
      <c r="U32" s="34" t="s">
        <v>21</v>
      </c>
      <c r="V32" s="35">
        <v>2023</v>
      </c>
      <c r="W32" s="31"/>
      <c r="X32" s="18"/>
      <c r="Y32" s="7"/>
    </row>
    <row r="33" spans="5:25" ht="16.5" x14ac:dyDescent="0.3">
      <c r="E33" t="s">
        <v>37</v>
      </c>
      <c r="F33" s="7">
        <v>620</v>
      </c>
      <c r="S33" s="10"/>
      <c r="T33" s="10"/>
      <c r="U33" s="36" t="s">
        <v>22</v>
      </c>
      <c r="V33" s="37">
        <v>2013</v>
      </c>
      <c r="W33" s="31" t="s">
        <v>23</v>
      </c>
      <c r="X33" s="18"/>
      <c r="Y33" s="7"/>
    </row>
    <row r="34" spans="5:25" ht="16.5" x14ac:dyDescent="0.3">
      <c r="E34" t="s">
        <v>38</v>
      </c>
      <c r="F34" s="7">
        <v>744</v>
      </c>
      <c r="G34" s="6"/>
      <c r="H34" s="6"/>
      <c r="S34" s="10"/>
      <c r="T34" s="10"/>
      <c r="U34" s="38" t="s">
        <v>24</v>
      </c>
      <c r="V34" s="37">
        <f>V32-V33</f>
        <v>10</v>
      </c>
      <c r="W34" s="31"/>
      <c r="X34" s="18"/>
      <c r="Y34" s="7"/>
    </row>
    <row r="35" spans="5:25" ht="16.5" x14ac:dyDescent="0.3">
      <c r="F35" s="7">
        <f>F34/F33</f>
        <v>1.2</v>
      </c>
      <c r="S35" s="10"/>
      <c r="T35" s="10"/>
      <c r="U35" s="35"/>
      <c r="V35" s="37">
        <f>V34-60</f>
        <v>-50</v>
      </c>
      <c r="W35" s="31"/>
      <c r="X35" s="26"/>
      <c r="Y35" s="7"/>
    </row>
    <row r="36" spans="5:25" ht="16.5" x14ac:dyDescent="0.3">
      <c r="S36" s="10"/>
      <c r="T36" s="10"/>
      <c r="U36" s="35" t="s">
        <v>25</v>
      </c>
      <c r="V36" s="39">
        <f>744*2000</f>
        <v>1488000</v>
      </c>
      <c r="W36" s="31"/>
      <c r="X36" s="26"/>
      <c r="Y36" s="7"/>
    </row>
    <row r="37" spans="5:25" ht="16.5" x14ac:dyDescent="0.3">
      <c r="S37" s="10"/>
      <c r="T37" s="10"/>
      <c r="U37" s="35" t="s">
        <v>26</v>
      </c>
      <c r="V37" s="37"/>
      <c r="W37" s="31"/>
      <c r="X37" s="26"/>
      <c r="Y37" s="7"/>
    </row>
    <row r="38" spans="5:25" ht="39" customHeight="1" x14ac:dyDescent="0.3">
      <c r="P38" s="47" t="s">
        <v>40</v>
      </c>
      <c r="Q38" s="47"/>
      <c r="R38" s="47"/>
      <c r="S38" s="47"/>
      <c r="U38" s="35"/>
      <c r="V38" s="37"/>
      <c r="W38" s="31"/>
      <c r="X38" s="26"/>
      <c r="Y38" s="7"/>
    </row>
    <row r="39" spans="5:25" ht="16.5" x14ac:dyDescent="0.3">
      <c r="U39" s="35" t="s">
        <v>27</v>
      </c>
      <c r="V39" s="40">
        <f>100-10</f>
        <v>90</v>
      </c>
      <c r="W39" s="31"/>
      <c r="X39" s="27"/>
      <c r="Y39" s="7"/>
    </row>
    <row r="40" spans="5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4" t="s">
        <v>28</v>
      </c>
      <c r="V40" s="37">
        <f>V39*10/60</f>
        <v>15</v>
      </c>
      <c r="W40" s="31"/>
      <c r="X40" s="18"/>
      <c r="Y40" s="7"/>
    </row>
    <row r="41" spans="5:25" ht="16.5" x14ac:dyDescent="0.3">
      <c r="Q41">
        <f>N29</f>
        <v>0</v>
      </c>
      <c r="R41" s="15">
        <f>N27</f>
        <v>0</v>
      </c>
      <c r="S41" s="15">
        <f>R41*Q41</f>
        <v>0</v>
      </c>
      <c r="U41" s="34"/>
      <c r="V41" s="41">
        <f>V40%</f>
        <v>0.15</v>
      </c>
      <c r="W41" s="31"/>
      <c r="X41" s="18"/>
      <c r="Y41" s="7"/>
    </row>
    <row r="42" spans="5:25" ht="16.5" x14ac:dyDescent="0.3">
      <c r="R42" s="6" t="s">
        <v>18</v>
      </c>
      <c r="S42" s="16">
        <f>SUM(S41:S41)</f>
        <v>0</v>
      </c>
      <c r="U42" s="34" t="s">
        <v>29</v>
      </c>
      <c r="V42" s="42">
        <f>ROUND((V36*V41),0)</f>
        <v>223200</v>
      </c>
      <c r="W42" s="31"/>
      <c r="X42" s="18"/>
      <c r="Y42" s="7"/>
    </row>
    <row r="43" spans="5:25" ht="16.5" x14ac:dyDescent="0.3">
      <c r="R43" s="6" t="s">
        <v>13</v>
      </c>
      <c r="S43" s="16">
        <f>S42*90%</f>
        <v>0</v>
      </c>
      <c r="U43" s="34" t="s">
        <v>39</v>
      </c>
      <c r="V43" s="42">
        <v>620</v>
      </c>
      <c r="W43" s="31"/>
      <c r="X43" s="18"/>
      <c r="Y43" s="7"/>
    </row>
    <row r="44" spans="5:25" ht="16.5" x14ac:dyDescent="0.3">
      <c r="R44" s="6" t="s">
        <v>19</v>
      </c>
      <c r="S44" s="16">
        <f>S42*80%</f>
        <v>0</v>
      </c>
      <c r="U44" s="35" t="s">
        <v>17</v>
      </c>
      <c r="V44" s="37">
        <v>14500</v>
      </c>
      <c r="W44" s="31"/>
      <c r="X44" s="18"/>
      <c r="Y44" s="7"/>
    </row>
    <row r="45" spans="5:25" ht="16.5" x14ac:dyDescent="0.3">
      <c r="S45" s="10"/>
      <c r="T45" s="10"/>
      <c r="U45" s="35" t="s">
        <v>30</v>
      </c>
      <c r="V45" s="39">
        <f>V44*V43</f>
        <v>8990000</v>
      </c>
      <c r="W45" s="31"/>
      <c r="X45" s="26"/>
      <c r="Y45" s="7"/>
    </row>
    <row r="46" spans="5:25" ht="16.5" x14ac:dyDescent="0.3">
      <c r="S46" s="10"/>
      <c r="T46" s="10"/>
      <c r="U46" s="43" t="s">
        <v>31</v>
      </c>
      <c r="V46" s="44">
        <f>V45-V42</f>
        <v>8766800</v>
      </c>
      <c r="W46" s="32"/>
      <c r="X46" s="26"/>
      <c r="Y46" s="7"/>
    </row>
    <row r="47" spans="5:25" ht="16.5" x14ac:dyDescent="0.3">
      <c r="P47" s="13" t="s">
        <v>14</v>
      </c>
      <c r="S47" s="10"/>
      <c r="T47" s="11"/>
      <c r="U47" s="43" t="s">
        <v>32</v>
      </c>
      <c r="V47" s="44">
        <f>V46*0.9</f>
        <v>7890120</v>
      </c>
      <c r="W47" s="31"/>
      <c r="X47" s="28"/>
      <c r="Y47" s="7"/>
    </row>
    <row r="48" spans="5:25" ht="16.5" x14ac:dyDescent="0.3">
      <c r="S48" s="11"/>
      <c r="T48" s="10"/>
      <c r="U48" s="43" t="s">
        <v>33</v>
      </c>
      <c r="V48" s="45">
        <f>V46*0.8</f>
        <v>7013440</v>
      </c>
      <c r="W48" s="31"/>
      <c r="X48" s="29"/>
      <c r="Y48" s="7"/>
    </row>
    <row r="49" spans="15:25" ht="16.5" x14ac:dyDescent="0.3">
      <c r="S49" s="10"/>
      <c r="T49" s="10"/>
      <c r="U49" s="43" t="s">
        <v>34</v>
      </c>
      <c r="V49" s="44">
        <f>V46*0.025/12</f>
        <v>18264.166666666668</v>
      </c>
      <c r="W49" s="31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DC03A-829C-4E6D-9973-578DC416B3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35EF2-E105-4228-958D-CA1D52C7BBE2}">
  <dimension ref="A1"/>
  <sheetViews>
    <sheetView workbookViewId="0">
      <selection activeCell="H31" sqref="H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2023-12-30T05:55:32Z</dcterms:modified>
</cp:coreProperties>
</file>