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7BB38A71-B224-498B-8D1F-785D811E8A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5" r:id="rId1"/>
    <sheet name="Sheet6" sheetId="11" r:id="rId2"/>
    <sheet name="Sheet1" sheetId="6" r:id="rId3"/>
    <sheet name="Sheet2" sheetId="7" r:id="rId4"/>
    <sheet name="Sheet3" sheetId="8" r:id="rId5"/>
    <sheet name="Sheet4" sheetId="9" r:id="rId6"/>
    <sheet name="Sheet5" sheetId="10" r:id="rId7"/>
    <sheet name="Sheet7" sheetId="12" r:id="rId8"/>
    <sheet name="Sheet8" sheetId="13" r:id="rId9"/>
    <sheet name="Sheet9" sheetId="14" r:id="rId10"/>
    <sheet name="Sheet10" sheetId="15" r:id="rId11"/>
    <sheet name="Sheet11" sheetId="16" r:id="rId12"/>
    <sheet name="Sheet12" sheetId="17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5" l="1"/>
  <c r="B8" i="5"/>
  <c r="L34" i="5"/>
  <c r="P34" i="5" s="1"/>
  <c r="L33" i="5"/>
  <c r="M35" i="5"/>
  <c r="Q39" i="5"/>
  <c r="P39" i="5"/>
  <c r="O39" i="5"/>
  <c r="Q38" i="5"/>
  <c r="P38" i="5"/>
  <c r="O38" i="5"/>
  <c r="Q37" i="5"/>
  <c r="P37" i="5"/>
  <c r="O37" i="5"/>
  <c r="Q36" i="5"/>
  <c r="P36" i="5"/>
  <c r="O36" i="5"/>
  <c r="Q35" i="5"/>
  <c r="P35" i="5"/>
  <c r="O35" i="5"/>
  <c r="O34" i="5"/>
  <c r="Q33" i="5"/>
  <c r="P33" i="5"/>
  <c r="O33" i="5"/>
  <c r="E43" i="5"/>
  <c r="C12" i="5"/>
  <c r="J9" i="5"/>
  <c r="C18" i="5"/>
  <c r="C20" i="5" s="1"/>
  <c r="C23" i="5" s="1"/>
  <c r="C11" i="5"/>
  <c r="C6" i="5"/>
  <c r="C7" i="5" s="1"/>
  <c r="K16" i="5"/>
  <c r="G39" i="5"/>
  <c r="H39" i="5"/>
  <c r="I39" i="5"/>
  <c r="B12" i="5"/>
  <c r="G38" i="5"/>
  <c r="H38" i="5"/>
  <c r="I38" i="5"/>
  <c r="J8" i="5"/>
  <c r="C25" i="5" l="1"/>
  <c r="Q34" i="5"/>
  <c r="C13" i="5"/>
  <c r="C15" i="5" s="1"/>
  <c r="G36" i="5"/>
  <c r="I36" i="5"/>
  <c r="G41" i="5"/>
  <c r="C22" i="5" l="1"/>
  <c r="C21" i="5"/>
  <c r="L8" i="5"/>
  <c r="I34" i="5" l="1"/>
  <c r="L9" i="5"/>
  <c r="I37" i="5" l="1"/>
  <c r="H34" i="5"/>
  <c r="J45" i="5"/>
  <c r="K45" i="5" s="1"/>
  <c r="G45" i="5"/>
  <c r="G42" i="5"/>
  <c r="I35" i="5"/>
  <c r="I33" i="5"/>
  <c r="J44" i="5"/>
  <c r="K44" i="5" s="1"/>
  <c r="G44" i="5"/>
  <c r="J43" i="5"/>
  <c r="K43" i="5" s="1"/>
  <c r="G43" i="5"/>
  <c r="M42" i="5"/>
  <c r="J42" i="5"/>
  <c r="L42" i="5" s="1"/>
  <c r="J41" i="5"/>
  <c r="K41" i="5" s="1"/>
  <c r="H37" i="5"/>
  <c r="G37" i="5"/>
  <c r="H36" i="5"/>
  <c r="H35" i="5"/>
  <c r="G35" i="5"/>
  <c r="G34" i="5"/>
  <c r="H33" i="5"/>
  <c r="G33" i="5"/>
  <c r="K5" i="5"/>
  <c r="L5" i="5" s="1"/>
  <c r="B18" i="5"/>
  <c r="B11" i="5"/>
  <c r="B6" i="5"/>
  <c r="B13" i="5" l="1"/>
  <c r="B15" i="5" s="1"/>
  <c r="B20" i="5" s="1"/>
  <c r="B7" i="5"/>
  <c r="K42" i="5"/>
  <c r="B23" i="5" l="1"/>
  <c r="B22" i="5"/>
  <c r="B21" i="5"/>
</calcChain>
</file>

<file path=xl/sharedStrings.xml><?xml version="1.0" encoding="utf-8"?>
<sst xmlns="http://schemas.openxmlformats.org/spreadsheetml/2006/main" count="43" uniqueCount="34">
  <si>
    <t>Value</t>
  </si>
  <si>
    <t>Con. Year</t>
  </si>
  <si>
    <t>Area</t>
  </si>
  <si>
    <t>Agreement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</si>
  <si>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</si>
  <si>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</si>
  <si>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</si>
  <si>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</si>
  <si>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</si>
  <si>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</si>
  <si>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</si>
  <si>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</si>
  <si>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</si>
  <si>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</si>
  <si>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</si>
  <si>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</si>
  <si>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</si>
  <si>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</si>
  <si>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</si>
  <si>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</si>
  <si>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Online</t>
  </si>
  <si>
    <t>Carpet Area</t>
  </si>
  <si>
    <t>Rate on carpet</t>
  </si>
  <si>
    <t>Rate on Built up Area</t>
  </si>
  <si>
    <t>Igr</t>
  </si>
  <si>
    <t>Rate</t>
  </si>
  <si>
    <t>Built up area</t>
  </si>
  <si>
    <t>Carpet area</t>
  </si>
  <si>
    <t>Meaurement Carpet Area</t>
  </si>
  <si>
    <t>Flat</t>
  </si>
  <si>
    <t>Flat - 2003</t>
  </si>
  <si>
    <t>Balcony</t>
  </si>
  <si>
    <t>Shop</t>
  </si>
  <si>
    <t>Shop No.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</si>
</sst>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Arial Narrow"/>
      <family val="2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43" fontId="0" fillId="0" borderId="0" xfId="0" applyNumberFormat="1"/>
    <xf numFmtId="0" fontId="0" fillId="0" borderId="1" xfId="0" applyBorder="1"/>
    <xf numFmtId="0" fontId="0" fillId="2" borderId="1" xfId="0" applyFill="1" applyBorder="1"/>
    <xf numFmtId="43" fontId="0" fillId="0" borderId="1" xfId="0" applyNumberFormat="1" applyBorder="1"/>
    <xf numFmtId="10" fontId="0" fillId="0" borderId="1" xfId="0" applyNumberFormat="1" applyBorder="1"/>
    <xf numFmtId="43" fontId="0" fillId="2" borderId="1" xfId="0" applyNumberFormat="1" applyFill="1" applyBorder="1"/>
    <xf numFmtId="0" fontId="2" fillId="0" borderId="1" xfId="0" applyFont="1" applyBorder="1"/>
    <xf numFmtId="0" fontId="3" fillId="0" borderId="0" xfId="0" applyFont="1"/>
    <xf numFmtId="0" fontId="4" fillId="0" borderId="0" xfId="0" applyFont="1"/>
    <xf numFmtId="0" fontId="1" fillId="0" borderId="1" xfId="0" applyFont="1" applyBorder="1"/>
    <xf numFmtId="0" fontId="0" fillId="0" borderId="2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506512</xdr:colOff>
      <xdr:row>42</xdr:row>
      <xdr:rowOff>115433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D72CF73-4558-4567-A9F8-7012F205E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88912" cy="81164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106406</xdr:colOff>
      <xdr:row>45</xdr:row>
      <xdr:rowOff>67881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B25F863-7A0A-49EC-8876-D93BF5D2BA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88806" cy="86403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211791</xdr:colOff>
      <xdr:row>47</xdr:row>
      <xdr:rowOff>77460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E08C4F-9782-43C2-A63E-B9DD97BB03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61391" cy="90309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163734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827709-F42E-4DE9-80EB-7965B4545D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65334" cy="89356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240030</xdr:colOff>
      <xdr:row>42</xdr:row>
      <xdr:rowOff>172591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37E8A97-BDD6-46A3-980B-902F81384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51230" cy="817359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154633</xdr:colOff>
      <xdr:row>45</xdr:row>
      <xdr:rowOff>96460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17EFB36-8798-4705-8DA0-76967CCFB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04233" cy="86689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516038</xdr:colOff>
      <xdr:row>47</xdr:row>
      <xdr:rowOff>144145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AE8DE8-9DEF-427D-95F6-C7A359444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98438" cy="909764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516294</xdr:colOff>
      <xdr:row>42</xdr:row>
      <xdr:rowOff>10643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C64D65-922E-4DD0-94B6-88C44F8C12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927494" cy="80116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545128</xdr:colOff>
      <xdr:row>43</xdr:row>
      <xdr:rowOff>1143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F8F2FC-BE8E-4A39-B346-5993FE647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785128" cy="819264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97475</xdr:colOff>
      <xdr:row>44</xdr:row>
      <xdr:rowOff>1170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5C848E-8510-43B1-A202-3AF883CE3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47075" cy="838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30791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1D4D8F-2F10-4565-86E6-3D6E55A024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80391" cy="890711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401893</xdr:colOff>
      <xdr:row>41</xdr:row>
      <xdr:rowOff>153511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6BE9DC-7752-42DE-B46E-2C3C53FB9B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203493" cy="79640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R45"/>
  <sheetViews>
    <sheetView tabSelected="1" workbookViewId="0">
      <selection activeCell="D22" sqref="D22"/>
    </sheetView>
  </sheetViews>
  <sheetFormatPr defaultRowHeight="15" x14ac:dyDescent="0.25"/>
  <cols>
    <col min="1" max="1" width="28.42578125" bestFit="1" customWidth="1"/>
    <col min="2" max="4" width="14.28515625" bestFit="1" customWidth="1"/>
    <col min="5" max="5" width="10" bestFit="1" customWidth="1"/>
    <col min="6" max="6" width="14.28515625" bestFit="1" customWidth="1"/>
    <col min="9" max="9" width="16.7109375" bestFit="1" customWidth="1"/>
    <col min="14" max="14" width="14.28515625" bestFit="1" customWidth="1"/>
  </cols>
  <sheetData>
    <row r="2" spans="1:12" x14ac:dyDescent="0.25">
      <c r="A2" s="2"/>
      <c r="B2" s="2"/>
      <c r="C2" s="2"/>
    </row>
    <row r="3" spans="1:12" x14ac:dyDescent="0.25">
      <c r="A3" s="2" t="s">
        <v>19</v>
      </c>
      <c r="B3" s="2" t="s">
        <v>30</v>
      </c>
      <c r="C3" s="2" t="s">
        <v>33</v>
      </c>
    </row>
    <row r="4" spans="1:12" x14ac:dyDescent="0.25">
      <c r="A4" s="2" t="s">
        <v>5</v>
      </c>
      <c r="B4" s="2">
        <v>2023</v>
      </c>
      <c r="C4" s="2">
        <v>2023</v>
      </c>
      <c r="I4" s="2" t="s">
        <v>1</v>
      </c>
      <c r="J4" s="2"/>
      <c r="K4" s="2"/>
      <c r="L4" s="2"/>
    </row>
    <row r="5" spans="1:12" x14ac:dyDescent="0.25">
      <c r="A5" s="2" t="s">
        <v>6</v>
      </c>
      <c r="B5" s="2">
        <v>2019</v>
      </c>
      <c r="C5" s="2">
        <v>2016</v>
      </c>
      <c r="I5" s="2">
        <v>2016</v>
      </c>
      <c r="J5" s="2">
        <v>2023</v>
      </c>
      <c r="K5" s="2">
        <f>J5-I5</f>
        <v>7</v>
      </c>
      <c r="L5" s="2">
        <f>K5-60</f>
        <v>-53</v>
      </c>
    </row>
    <row r="6" spans="1:12" x14ac:dyDescent="0.25">
      <c r="A6" s="2" t="s">
        <v>7</v>
      </c>
      <c r="B6" s="2">
        <f>B4-B5</f>
        <v>4</v>
      </c>
      <c r="C6" s="2">
        <f>C4-C5</f>
        <v>7</v>
      </c>
      <c r="I6" s="2" t="s">
        <v>3</v>
      </c>
      <c r="J6" s="2"/>
      <c r="K6" s="2"/>
    </row>
    <row r="7" spans="1:12" x14ac:dyDescent="0.25">
      <c r="A7" s="2"/>
      <c r="B7" s="2">
        <f>B6-60</f>
        <v>-56</v>
      </c>
      <c r="C7" s="2">
        <f>C6-60</f>
        <v>-53</v>
      </c>
      <c r="I7" s="2" t="s">
        <v>27</v>
      </c>
      <c r="J7" s="2" t="s">
        <v>26</v>
      </c>
      <c r="K7" s="2"/>
      <c r="L7">
        <v>26620</v>
      </c>
    </row>
    <row r="8" spans="1:12" x14ac:dyDescent="0.25">
      <c r="A8" s="2" t="s">
        <v>8</v>
      </c>
      <c r="B8" s="4">
        <f>538*2800</f>
        <v>1506400</v>
      </c>
      <c r="C8" s="4">
        <f>300*2800</f>
        <v>840000</v>
      </c>
      <c r="H8" t="s">
        <v>29</v>
      </c>
      <c r="I8" s="2">
        <v>448</v>
      </c>
      <c r="J8">
        <f>I8*1.2</f>
        <v>537.6</v>
      </c>
      <c r="K8" s="2"/>
      <c r="L8">
        <f>L7/100*105</f>
        <v>27951</v>
      </c>
    </row>
    <row r="9" spans="1:12" x14ac:dyDescent="0.25">
      <c r="A9" s="2" t="s">
        <v>9</v>
      </c>
      <c r="B9" s="2"/>
      <c r="C9" s="2"/>
      <c r="H9" t="s">
        <v>32</v>
      </c>
      <c r="I9" s="2">
        <v>250</v>
      </c>
      <c r="J9">
        <f>I9*1.2</f>
        <v>300</v>
      </c>
      <c r="K9" s="2"/>
      <c r="L9">
        <f>L8/10.764</f>
        <v>2596.711259754738</v>
      </c>
    </row>
    <row r="10" spans="1:12" x14ac:dyDescent="0.25">
      <c r="A10" s="2"/>
      <c r="B10" s="2"/>
      <c r="C10" s="2"/>
      <c r="I10" s="7"/>
      <c r="J10" s="2"/>
      <c r="K10" s="2"/>
    </row>
    <row r="11" spans="1:12" x14ac:dyDescent="0.25">
      <c r="A11" s="2" t="s">
        <v>10</v>
      </c>
      <c r="B11" s="2">
        <f>100-10</f>
        <v>90</v>
      </c>
      <c r="C11" s="2">
        <f>100-10</f>
        <v>90</v>
      </c>
      <c r="I11" s="7"/>
      <c r="J11" s="2"/>
      <c r="K11" s="2"/>
    </row>
    <row r="12" spans="1:12" x14ac:dyDescent="0.25">
      <c r="A12" s="2" t="s">
        <v>11</v>
      </c>
      <c r="B12" s="2">
        <f>B11*0/60</f>
        <v>0</v>
      </c>
      <c r="C12" s="2">
        <f>C11*C6/60</f>
        <v>10.5</v>
      </c>
    </row>
    <row r="13" spans="1:12" x14ac:dyDescent="0.25">
      <c r="A13" s="2"/>
      <c r="B13" s="5">
        <f>B12%</f>
        <v>0</v>
      </c>
      <c r="C13" s="5">
        <f>C12%</f>
        <v>0.105</v>
      </c>
    </row>
    <row r="14" spans="1:12" x14ac:dyDescent="0.25">
      <c r="A14" s="2"/>
      <c r="B14" s="2"/>
      <c r="C14" s="2"/>
    </row>
    <row r="15" spans="1:12" x14ac:dyDescent="0.25">
      <c r="A15" s="2" t="s">
        <v>12</v>
      </c>
      <c r="B15" s="4">
        <f>ROUND((B8*B13),0)</f>
        <v>0</v>
      </c>
      <c r="C15" s="4">
        <f>ROUND((C8*C13),0)</f>
        <v>88200</v>
      </c>
      <c r="I15" t="s">
        <v>28</v>
      </c>
      <c r="J15" t="s">
        <v>31</v>
      </c>
    </row>
    <row r="16" spans="1:12" x14ac:dyDescent="0.25">
      <c r="A16" s="2" t="s">
        <v>2</v>
      </c>
      <c r="B16" s="4">
        <v>448</v>
      </c>
      <c r="C16" s="4">
        <v>300</v>
      </c>
      <c r="H16" t="s">
        <v>29</v>
      </c>
      <c r="I16">
        <v>380</v>
      </c>
      <c r="J16">
        <v>42</v>
      </c>
      <c r="K16">
        <f>J16+I16</f>
        <v>422</v>
      </c>
    </row>
    <row r="17" spans="1:18" x14ac:dyDescent="0.25">
      <c r="A17" s="2" t="s">
        <v>25</v>
      </c>
      <c r="B17" s="2">
        <v>21300</v>
      </c>
      <c r="C17" s="2">
        <v>37000</v>
      </c>
      <c r="H17" t="s">
        <v>32</v>
      </c>
      <c r="I17">
        <v>240</v>
      </c>
    </row>
    <row r="18" spans="1:18" x14ac:dyDescent="0.25">
      <c r="A18" s="2" t="s">
        <v>13</v>
      </c>
      <c r="B18" s="4">
        <f>B17*B16</f>
        <v>9542400</v>
      </c>
      <c r="C18" s="4">
        <f>C17*C16</f>
        <v>11100000</v>
      </c>
    </row>
    <row r="19" spans="1:18" x14ac:dyDescent="0.25">
      <c r="A19" s="2" t="s">
        <v>14</v>
      </c>
      <c r="B19" s="2"/>
      <c r="C19" s="2"/>
    </row>
    <row r="20" spans="1:18" x14ac:dyDescent="0.25">
      <c r="A20" s="3" t="s">
        <v>15</v>
      </c>
      <c r="B20" s="6">
        <f>B18-B15</f>
        <v>9542400</v>
      </c>
      <c r="C20" s="6">
        <f>C18-C15</f>
        <v>11011800</v>
      </c>
      <c r="D20" s="1"/>
      <c r="E20" s="1"/>
    </row>
    <row r="21" spans="1:18" x14ac:dyDescent="0.25">
      <c r="A21" s="3" t="s">
        <v>16</v>
      </c>
      <c r="B21" s="6">
        <f>ROUND((B20*90%),0)</f>
        <v>8588160</v>
      </c>
      <c r="C21" s="6">
        <f>ROUND((C20*90%),0)</f>
        <v>9910620</v>
      </c>
    </row>
    <row r="22" spans="1:18" x14ac:dyDescent="0.25">
      <c r="A22" s="3" t="s">
        <v>17</v>
      </c>
      <c r="B22" s="6">
        <f>ROUND((B20*80%),0)</f>
        <v>7633920</v>
      </c>
      <c r="C22" s="6">
        <f>ROUND((C20*80%),0)</f>
        <v>8809440</v>
      </c>
    </row>
    <row r="23" spans="1:18" x14ac:dyDescent="0.25">
      <c r="A23" s="3" t="s">
        <v>18</v>
      </c>
      <c r="B23" s="6">
        <f>MROUND((B20*0.03/12),500)</f>
        <v>24000</v>
      </c>
      <c r="C23" s="6">
        <f>MROUND((C20*0.04/12),500)</f>
        <v>36500</v>
      </c>
    </row>
    <row r="24" spans="1:18" ht="18.75" x14ac:dyDescent="0.3">
      <c r="H24" s="9"/>
      <c r="I24" s="9"/>
      <c r="J24" s="9"/>
      <c r="K24" s="9"/>
      <c r="L24" s="9"/>
    </row>
    <row r="25" spans="1:18" ht="18.75" x14ac:dyDescent="0.3">
      <c r="B25" s="1"/>
      <c r="C25" s="1">
        <f>C20/300</f>
        <v>36706</v>
      </c>
      <c r="D25" s="1"/>
      <c r="H25" s="9"/>
      <c r="I25" s="9"/>
      <c r="J25" s="9"/>
      <c r="K25" s="9"/>
      <c r="L25" s="9"/>
    </row>
    <row r="26" spans="1:18" ht="16.5" x14ac:dyDescent="0.3">
      <c r="B26" s="1"/>
      <c r="F26" s="8"/>
      <c r="G26" s="8"/>
      <c r="H26" s="8"/>
      <c r="I26" s="8"/>
    </row>
    <row r="30" spans="1:18" x14ac:dyDescent="0.25">
      <c r="E30" t="s">
        <v>29</v>
      </c>
      <c r="M30" t="s">
        <v>32</v>
      </c>
    </row>
    <row r="31" spans="1:18" x14ac:dyDescent="0.25">
      <c r="E31" t="s">
        <v>20</v>
      </c>
    </row>
    <row r="32" spans="1:18" x14ac:dyDescent="0.25">
      <c r="D32" s="2" t="s">
        <v>4</v>
      </c>
      <c r="E32" s="2" t="s">
        <v>21</v>
      </c>
      <c r="F32" s="2" t="s">
        <v>0</v>
      </c>
      <c r="G32" s="2" t="s">
        <v>22</v>
      </c>
      <c r="H32" s="2" t="s">
        <v>23</v>
      </c>
      <c r="I32" s="2"/>
      <c r="L32" s="2" t="s">
        <v>4</v>
      </c>
      <c r="M32" s="2" t="s">
        <v>21</v>
      </c>
      <c r="N32" s="2" t="s">
        <v>0</v>
      </c>
      <c r="O32" s="2" t="s">
        <v>22</v>
      </c>
      <c r="P32" s="2" t="s">
        <v>23</v>
      </c>
      <c r="Q32" s="2"/>
      <c r="R32" s="2"/>
    </row>
    <row r="33" spans="4:18" x14ac:dyDescent="0.25">
      <c r="D33" s="2"/>
      <c r="E33" s="10">
        <v>330</v>
      </c>
      <c r="F33" s="2">
        <v>6700000</v>
      </c>
      <c r="G33" s="2">
        <f t="shared" ref="G33:G39" si="0">F33/E33</f>
        <v>20303.030303030304</v>
      </c>
      <c r="H33" s="2" t="e">
        <f t="shared" ref="H33:H39" si="1">F33/D33</f>
        <v>#DIV/0!</v>
      </c>
      <c r="I33" s="2">
        <f t="shared" ref="I33:I39" si="2">D33/E33</f>
        <v>0</v>
      </c>
      <c r="L33" s="2">
        <f>M33*1.2</f>
        <v>240</v>
      </c>
      <c r="M33" s="2">
        <v>200</v>
      </c>
      <c r="N33" s="2">
        <v>8500000</v>
      </c>
      <c r="O33" s="2">
        <f t="shared" ref="O33:O39" si="3">N33/M33</f>
        <v>42500</v>
      </c>
      <c r="P33" s="2">
        <f t="shared" ref="P33:P39" si="4">N33/L33</f>
        <v>35416.666666666664</v>
      </c>
      <c r="Q33" s="2">
        <f t="shared" ref="Q33:Q39" si="5">L33/M33</f>
        <v>1.2</v>
      </c>
      <c r="R33" s="2"/>
    </row>
    <row r="34" spans="4:18" x14ac:dyDescent="0.25">
      <c r="D34" s="2"/>
      <c r="E34" s="10">
        <v>430</v>
      </c>
      <c r="F34" s="2">
        <v>9000000</v>
      </c>
      <c r="G34" s="2">
        <f t="shared" si="0"/>
        <v>20930.232558139534</v>
      </c>
      <c r="H34" s="2" t="e">
        <f t="shared" si="1"/>
        <v>#DIV/0!</v>
      </c>
      <c r="I34" s="2">
        <f t="shared" si="2"/>
        <v>0</v>
      </c>
      <c r="L34" s="2">
        <f>M34*1.2</f>
        <v>172.79999999999998</v>
      </c>
      <c r="M34" s="2">
        <v>144</v>
      </c>
      <c r="N34" s="2">
        <v>6500000</v>
      </c>
      <c r="O34" s="2">
        <f t="shared" si="3"/>
        <v>45138.888888888891</v>
      </c>
      <c r="P34" s="2">
        <f t="shared" si="4"/>
        <v>37615.740740740745</v>
      </c>
      <c r="Q34" s="2">
        <f t="shared" si="5"/>
        <v>1.2</v>
      </c>
      <c r="R34" s="2"/>
    </row>
    <row r="35" spans="4:18" x14ac:dyDescent="0.25">
      <c r="D35" s="2"/>
      <c r="E35" s="2">
        <v>481</v>
      </c>
      <c r="F35" s="4">
        <v>8700000</v>
      </c>
      <c r="G35" s="2">
        <f t="shared" si="0"/>
        <v>18087.318087318086</v>
      </c>
      <c r="H35" s="2" t="e">
        <f t="shared" si="1"/>
        <v>#DIV/0!</v>
      </c>
      <c r="I35" s="2">
        <f t="shared" si="2"/>
        <v>0</v>
      </c>
      <c r="L35" s="2">
        <v>205</v>
      </c>
      <c r="M35" s="2">
        <f>L35/1.2</f>
        <v>170.83333333333334</v>
      </c>
      <c r="N35" s="4">
        <v>7000000</v>
      </c>
      <c r="O35" s="2">
        <f t="shared" si="3"/>
        <v>40975.609756097561</v>
      </c>
      <c r="P35" s="2">
        <f t="shared" si="4"/>
        <v>34146.341463414632</v>
      </c>
      <c r="Q35" s="2">
        <f t="shared" si="5"/>
        <v>1.2</v>
      </c>
      <c r="R35" s="2"/>
    </row>
    <row r="36" spans="4:18" x14ac:dyDescent="0.25">
      <c r="D36" s="2"/>
      <c r="E36" s="2">
        <v>350</v>
      </c>
      <c r="F36" s="4">
        <v>7500000</v>
      </c>
      <c r="G36" s="2">
        <f t="shared" si="0"/>
        <v>21428.571428571428</v>
      </c>
      <c r="H36" s="2" t="e">
        <f t="shared" si="1"/>
        <v>#DIV/0!</v>
      </c>
      <c r="I36" s="2">
        <f t="shared" si="2"/>
        <v>0</v>
      </c>
      <c r="L36" s="2"/>
      <c r="M36" s="2">
        <v>225</v>
      </c>
      <c r="N36" s="4">
        <v>13000000</v>
      </c>
      <c r="O36" s="2">
        <f t="shared" si="3"/>
        <v>57777.777777777781</v>
      </c>
      <c r="P36" s="2" t="e">
        <f t="shared" si="4"/>
        <v>#DIV/0!</v>
      </c>
      <c r="Q36" s="2">
        <f t="shared" si="5"/>
        <v>0</v>
      </c>
      <c r="R36" s="2"/>
    </row>
    <row r="37" spans="4:18" x14ac:dyDescent="0.25">
      <c r="D37" s="2"/>
      <c r="E37" s="2">
        <v>319</v>
      </c>
      <c r="F37" s="2">
        <v>6900000</v>
      </c>
      <c r="G37" s="2">
        <f t="shared" si="0"/>
        <v>21630.094043887148</v>
      </c>
      <c r="H37" s="2" t="e">
        <f t="shared" si="1"/>
        <v>#DIV/0!</v>
      </c>
      <c r="I37" s="2">
        <f t="shared" si="2"/>
        <v>0</v>
      </c>
      <c r="L37" s="2">
        <v>308</v>
      </c>
      <c r="M37" s="2">
        <v>220</v>
      </c>
      <c r="N37" s="2">
        <v>12500000</v>
      </c>
      <c r="O37" s="2">
        <f t="shared" si="3"/>
        <v>56818.181818181816</v>
      </c>
      <c r="P37" s="2">
        <f t="shared" si="4"/>
        <v>40584.415584415583</v>
      </c>
      <c r="Q37" s="2">
        <f t="shared" si="5"/>
        <v>1.4</v>
      </c>
      <c r="R37" s="2"/>
    </row>
    <row r="38" spans="4:18" x14ac:dyDescent="0.25">
      <c r="E38" s="11">
        <v>423</v>
      </c>
      <c r="F38" s="11">
        <v>8900000</v>
      </c>
      <c r="G38" s="11">
        <f t="shared" si="0"/>
        <v>21040.189125295507</v>
      </c>
      <c r="H38" s="11" t="e">
        <f t="shared" si="1"/>
        <v>#DIV/0!</v>
      </c>
      <c r="I38" s="11">
        <f t="shared" si="2"/>
        <v>0</v>
      </c>
      <c r="L38" s="2">
        <v>300</v>
      </c>
      <c r="M38" s="2">
        <v>250</v>
      </c>
      <c r="N38" s="2">
        <v>9500000</v>
      </c>
      <c r="O38" s="2">
        <f t="shared" si="3"/>
        <v>38000</v>
      </c>
      <c r="P38" s="2">
        <f t="shared" si="4"/>
        <v>31666.666666666668</v>
      </c>
      <c r="Q38" s="2">
        <f t="shared" si="5"/>
        <v>1.2</v>
      </c>
      <c r="R38" s="2"/>
    </row>
    <row r="39" spans="4:18" x14ac:dyDescent="0.25">
      <c r="E39" s="11">
        <v>460</v>
      </c>
      <c r="F39" s="11">
        <v>9000000</v>
      </c>
      <c r="G39" s="11">
        <f t="shared" si="0"/>
        <v>19565.217391304348</v>
      </c>
      <c r="H39" s="11" t="e">
        <f t="shared" si="1"/>
        <v>#DIV/0!</v>
      </c>
      <c r="I39" s="11">
        <f t="shared" si="2"/>
        <v>0</v>
      </c>
      <c r="L39" s="2"/>
      <c r="M39" s="2"/>
      <c r="N39" s="2"/>
      <c r="O39" s="2" t="e">
        <f t="shared" si="3"/>
        <v>#DIV/0!</v>
      </c>
      <c r="P39" s="2" t="e">
        <f t="shared" si="4"/>
        <v>#DIV/0!</v>
      </c>
      <c r="Q39" s="2" t="e">
        <f t="shared" si="5"/>
        <v>#DIV/0!</v>
      </c>
      <c r="R39" s="2"/>
    </row>
    <row r="40" spans="4:18" x14ac:dyDescent="0.25">
      <c r="E40" t="s">
        <v>24</v>
      </c>
    </row>
    <row r="41" spans="4:18" x14ac:dyDescent="0.25">
      <c r="E41" s="2"/>
      <c r="F41" s="2"/>
      <c r="G41" s="2" t="e">
        <f>F41/E41</f>
        <v>#DIV/0!</v>
      </c>
      <c r="H41" s="2">
        <v>210000</v>
      </c>
      <c r="I41" s="2">
        <v>30000</v>
      </c>
      <c r="J41" s="2">
        <f>I41+H41+F41</f>
        <v>240000</v>
      </c>
      <c r="K41" s="2" t="e">
        <f>J41/E41</f>
        <v>#DIV/0!</v>
      </c>
      <c r="L41" s="4"/>
      <c r="M41" s="2"/>
    </row>
    <row r="42" spans="4:18" x14ac:dyDescent="0.25">
      <c r="D42" s="2"/>
      <c r="E42" s="2">
        <v>247</v>
      </c>
      <c r="F42" s="2">
        <v>4950000</v>
      </c>
      <c r="G42" s="2">
        <f>F42/E42</f>
        <v>20040.485829959514</v>
      </c>
      <c r="H42" s="2">
        <v>247500</v>
      </c>
      <c r="I42" s="2">
        <v>30000</v>
      </c>
      <c r="J42" s="2">
        <f>I42+H42+F42</f>
        <v>5227500</v>
      </c>
      <c r="K42" s="2">
        <f>J42/E42</f>
        <v>21163.967611336033</v>
      </c>
      <c r="L42" s="4" t="e">
        <f>J42/D42</f>
        <v>#DIV/0!</v>
      </c>
      <c r="M42" s="2" t="e">
        <f>F42/D42</f>
        <v>#DIV/0!</v>
      </c>
    </row>
    <row r="43" spans="4:18" x14ac:dyDescent="0.25">
      <c r="D43" s="2"/>
      <c r="E43" s="2">
        <f>30.76*10.764</f>
        <v>331.10064</v>
      </c>
      <c r="F43" s="2">
        <v>6050000</v>
      </c>
      <c r="G43" s="2">
        <f>F43/E43</f>
        <v>18272.389929539248</v>
      </c>
      <c r="H43" s="2">
        <v>363000</v>
      </c>
      <c r="I43" s="2">
        <v>30000</v>
      </c>
      <c r="J43" s="2">
        <f>I43+H43+F43</f>
        <v>6443000</v>
      </c>
      <c r="K43" s="2">
        <f>J43/E43</f>
        <v>19459.340217524194</v>
      </c>
      <c r="L43" s="2"/>
      <c r="M43" s="2"/>
    </row>
    <row r="44" spans="4:18" x14ac:dyDescent="0.25">
      <c r="D44" s="2"/>
      <c r="E44" s="2"/>
      <c r="F44" s="2"/>
      <c r="G44" s="2" t="e">
        <f>F44/E44</f>
        <v>#DIV/0!</v>
      </c>
      <c r="H44" s="2">
        <v>180000</v>
      </c>
      <c r="I44" s="2">
        <v>30000</v>
      </c>
      <c r="J44" s="2">
        <f>I44+H44+F44</f>
        <v>210000</v>
      </c>
      <c r="K44" s="2" t="e">
        <f>J44/E44</f>
        <v>#DIV/0!</v>
      </c>
      <c r="L44" s="2"/>
      <c r="M44" s="2"/>
    </row>
    <row r="45" spans="4:18" x14ac:dyDescent="0.25">
      <c r="G45" t="e">
        <f>F45/E45</f>
        <v>#DIV/0!</v>
      </c>
      <c r="H45">
        <v>111700</v>
      </c>
      <c r="I45" s="2">
        <v>100</v>
      </c>
      <c r="J45" s="2">
        <f>I45+H45+F45</f>
        <v>111800</v>
      </c>
      <c r="K45" s="2" t="e">
        <f>J45/E45</f>
        <v>#DIV/0!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F8EA3-B19B-47DE-A629-6DB231024FE9}">
  <dimension ref="A1"/>
  <sheetViews>
    <sheetView workbookViewId="0">
      <selection activeCell="V27" sqref="V2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EF8DE-ACD2-4F63-9106-CDE54C48B79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22419-CC6E-46F6-8834-5282B976132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E34D5-2CA1-4D0A-A2C6-1BA9C221AA1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5CF4A-7311-4706-B1AF-8281CA6E54B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F5006-878C-4066-AD72-17F8A8230EF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B83A4-ACF9-4D8B-B64C-1FDC57EDC80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09DAB-3625-48F1-AB15-D289F23CB26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C64DF-9FB8-4F5D-99AF-DF23AD3B907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9A0C5-B62A-443A-97D0-8F1AC528936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8FD89-BC42-49B6-A4D1-418318C53EA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5D7F5-ABFB-4F2E-A249-1E7E3FCDB09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Sheet</vt:lpstr>
      <vt:lpstr>Sheet6</vt:lpstr>
      <vt:lpstr>Sheet1</vt:lpstr>
      <vt:lpstr>Sheet2</vt:lpstr>
      <vt:lpstr>Sheet3</vt:lpstr>
      <vt:lpstr>Sheet4</vt:lpstr>
      <vt:lpstr>Sheet5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2023-12-20T12:38:47Z</dcterms:modified>
</cp:coreProperties>
</file>