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78C7A022-7DE4-4BB0-A292-32758810592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ame" sheetId="8" r:id="rId5"/>
    <sheet name="Sheet6" sheetId="9" r:id="rId6"/>
    <sheet name="Sheet7" sheetId="10" r:id="rId7"/>
    <sheet name="Sheet5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2" i="1" l="1"/>
  <c r="F13" i="1"/>
  <c r="G8" i="1"/>
  <c r="F8" i="1"/>
  <c r="D35" i="1"/>
  <c r="N7" i="1" l="1"/>
  <c r="C22" i="1"/>
  <c r="C10" i="1"/>
  <c r="C11" i="1" s="1"/>
  <c r="C12" i="1" s="1"/>
  <c r="C13" i="1" s="1"/>
  <c r="C8" i="1"/>
  <c r="C6" i="1"/>
  <c r="C5" i="1"/>
  <c r="C14" i="1" s="1"/>
  <c r="G7" i="1"/>
  <c r="F7" i="1"/>
  <c r="H6" i="1"/>
  <c r="G6" i="1"/>
  <c r="F6" i="1"/>
  <c r="C15" i="1" l="1"/>
  <c r="C17" i="1" s="1"/>
  <c r="D34" i="1"/>
  <c r="C19" i="1" l="1"/>
  <c r="C23" i="1"/>
  <c r="B22" i="1"/>
  <c r="C21" i="1" l="1"/>
  <c r="C20" i="1"/>
  <c r="D33" i="1"/>
  <c r="D32" i="1"/>
  <c r="D31" i="1"/>
  <c r="D30" i="1"/>
  <c r="D29" i="1"/>
  <c r="B37" i="1" l="1"/>
  <c r="I39" i="1"/>
  <c r="J39" i="1" s="1"/>
  <c r="B10" i="1"/>
  <c r="G40" i="1"/>
  <c r="H40" i="1" s="1"/>
  <c r="D40" i="1"/>
  <c r="G39" i="1"/>
  <c r="J4" i="1" l="1"/>
  <c r="H31" i="1" l="1"/>
  <c r="J5" i="1" l="1"/>
  <c r="H30" i="1"/>
  <c r="H29" i="1"/>
  <c r="B8" i="1" l="1"/>
  <c r="G29" i="1" l="1"/>
  <c r="G30" i="1" l="1"/>
  <c r="G31" i="1"/>
  <c r="G32" i="1"/>
  <c r="H32" i="1"/>
  <c r="G33" i="1"/>
  <c r="H33" i="1"/>
  <c r="G34" i="1"/>
  <c r="H34" i="1"/>
  <c r="G35" i="1"/>
  <c r="H35" i="1"/>
  <c r="G37" i="1"/>
  <c r="G38" i="1"/>
  <c r="H39" i="1"/>
  <c r="H38" i="1" l="1"/>
  <c r="H37" i="1"/>
  <c r="D38" i="1" l="1"/>
  <c r="I34" i="1" l="1"/>
  <c r="I33" i="1"/>
  <c r="I35" i="1"/>
  <c r="D39" i="1" l="1"/>
  <c r="D37" i="1" l="1"/>
  <c r="I30" i="1"/>
  <c r="I31" i="1"/>
  <c r="I32" i="1"/>
  <c r="H3" i="1" l="1"/>
  <c r="B5" i="1" l="1"/>
  <c r="B11" i="1" l="1"/>
  <c r="B6" i="1"/>
  <c r="B14" i="1"/>
  <c r="B12" i="1" l="1"/>
  <c r="B13" i="1" s="1"/>
  <c r="B15" i="1" s="1"/>
  <c r="B17" i="1" s="1"/>
  <c r="B19" i="1" s="1"/>
  <c r="B20" i="1" l="1"/>
  <c r="B21" i="1"/>
  <c r="B23" i="1"/>
</calcChain>
</file>

<file path=xl/sharedStrings.xml><?xml version="1.0" encoding="utf-8"?>
<sst xmlns="http://schemas.openxmlformats.org/spreadsheetml/2006/main" count="37" uniqueCount="35">
  <si>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</si>
  <si>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</si>
  <si>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</si>
  <si>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</si>
  <si>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</si>
  <si>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</si>
  <si>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</si>
  <si>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</si>
  <si>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</si>
  <si>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</si>
  <si>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</si>
  <si>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</si>
  <si>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</si>
  <si>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</si>
  <si>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</si>
  <si>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</si>
  <si>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</si>
  <si>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</si>
  <si>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</si>
  <si>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</si>
  <si>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</si>
  <si>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</si>
  <si>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</si>
  <si>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</si>
  <si>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</si>
  <si>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</si>
  <si>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RV</t>
  </si>
  <si>
    <t>DV</t>
  </si>
  <si>
    <t>Usable Area</t>
  </si>
  <si>
    <t>Total Fair Market Value</t>
  </si>
  <si>
    <t xml:space="preserve"> </t>
  </si>
  <si>
    <t>Flat No.</t>
  </si>
  <si>
    <t>Car Parking Value - 2</t>
  </si>
  <si>
    <t>Bal</t>
  </si>
  <si>
    <t>Duct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</si>
</sst>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1" applyFont="1" applyBorder="1"/>
    <xf numFmtId="43" fontId="0" fillId="0" borderId="8" xfId="0" applyNumberFormat="1" applyBorder="1"/>
    <xf numFmtId="0" fontId="7" fillId="0" borderId="3" xfId="0" applyFont="1" applyBorder="1"/>
    <xf numFmtId="43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0" fontId="13" fillId="2" borderId="1" xfId="0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5" fillId="0" borderId="1" xfId="0" applyNumberFormat="1" applyFont="1" applyBorder="1"/>
    <xf numFmtId="0" fontId="14" fillId="2" borderId="1" xfId="0" applyFont="1" applyFill="1" applyBorder="1"/>
    <xf numFmtId="0" fontId="12" fillId="2" borderId="1" xfId="0" applyFont="1" applyFill="1" applyBorder="1"/>
    <xf numFmtId="0" fontId="0" fillId="3" borderId="0" xfId="0" applyFill="1"/>
    <xf numFmtId="0" fontId="0" fillId="0" borderId="0" xfId="0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43" fontId="11" fillId="0" borderId="0" xfId="0" applyNumberFormat="1" applyFont="1"/>
    <xf numFmtId="10" fontId="11" fillId="0" borderId="0" xfId="1" applyNumberFormat="1" applyFont="1" applyBorder="1"/>
    <xf numFmtId="2" fontId="0" fillId="0" borderId="0" xfId="1" applyNumberFormat="1" applyFont="1" applyBorder="1"/>
    <xf numFmtId="43" fontId="0" fillId="0" borderId="0" xfId="1" applyFont="1" applyBorder="1"/>
    <xf numFmtId="43" fontId="11" fillId="0" borderId="0" xfId="1" applyFont="1" applyBorder="1"/>
    <xf numFmtId="165" fontId="7" fillId="0" borderId="0" xfId="0" applyNumberFormat="1" applyFont="1"/>
    <xf numFmtId="0" fontId="7" fillId="4" borderId="0" xfId="0" applyFont="1" applyFill="1"/>
    <xf numFmtId="0" fontId="0" fillId="4" borderId="0" xfId="0" applyFill="1"/>
    <xf numFmtId="164" fontId="0" fillId="0" borderId="0" xfId="0" applyNumberFormat="1"/>
    <xf numFmtId="164" fontId="5" fillId="0" borderId="0" xfId="0" applyNumberFormat="1" applyFont="1"/>
    <xf numFmtId="0" fontId="11" fillId="0" borderId="10" xfId="0" applyFont="1" applyBorder="1"/>
    <xf numFmtId="0" fontId="12" fillId="0" borderId="2" xfId="0" applyFont="1" applyBorder="1" applyAlignment="1">
      <alignment horizontal="center" wrapText="1"/>
    </xf>
    <xf numFmtId="43" fontId="13" fillId="0" borderId="1" xfId="1" applyFont="1" applyFill="1" applyBorder="1" applyAlignment="1">
      <alignment wrapText="1"/>
    </xf>
    <xf numFmtId="43" fontId="6" fillId="0" borderId="7" xfId="0" applyNumberFormat="1" applyFont="1" applyBorder="1"/>
    <xf numFmtId="43" fontId="6" fillId="0" borderId="0" xfId="0" applyNumberFormat="1" applyFont="1"/>
    <xf numFmtId="0" fontId="7" fillId="5" borderId="1" xfId="0" applyFont="1" applyFill="1" applyBorder="1"/>
    <xf numFmtId="0" fontId="0" fillId="5" borderId="1" xfId="0" applyFill="1" applyBorder="1"/>
    <xf numFmtId="43" fontId="0" fillId="5" borderId="1" xfId="0" applyNumberFormat="1" applyFill="1" applyBorder="1"/>
    <xf numFmtId="0" fontId="7" fillId="5" borderId="0" xfId="0" applyFont="1" applyFill="1"/>
    <xf numFmtId="0" fontId="0" fillId="5" borderId="8" xfId="0" applyFill="1" applyBorder="1"/>
    <xf numFmtId="0" fontId="0" fillId="5" borderId="0" xfId="0" applyFill="1"/>
    <xf numFmtId="43" fontId="0" fillId="5" borderId="8" xfId="0" applyNumberForma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68726</xdr:colOff>
      <xdr:row>43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99126" cy="82212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221488</xdr:colOff>
      <xdr:row>43</xdr:row>
      <xdr:rowOff>144038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90288" cy="8335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192994</xdr:colOff>
      <xdr:row>42</xdr:row>
      <xdr:rowOff>124959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871394" cy="8125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412015</xdr:colOff>
      <xdr:row>43</xdr:row>
      <xdr:rowOff>39249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480815" cy="8230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382840</xdr:colOff>
      <xdr:row>42</xdr:row>
      <xdr:rowOff>1117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84440" cy="80021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58945</xdr:colOff>
      <xdr:row>45</xdr:row>
      <xdr:rowOff>115512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60545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77657</xdr:colOff>
      <xdr:row>39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440857" cy="7525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21</xdr:col>
      <xdr:colOff>11228</xdr:colOff>
      <xdr:row>87</xdr:row>
      <xdr:rowOff>58381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6CCFD0-9A3D-40D0-A112-459479872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7810500"/>
          <a:ext cx="12203228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6"/>
  <sheetViews>
    <sheetView tabSelected="1" zoomScaleNormal="100" workbookViewId="0">
      <selection activeCell="J24" sqref="J24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4.2851562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5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60"/>
      <c r="B2" s="61"/>
      <c r="C2" s="48"/>
      <c r="D2" s="49"/>
      <c r="E2" s="18"/>
      <c r="F2" t="s">
        <v>13</v>
      </c>
      <c r="I2" s="5"/>
      <c r="L2" s="4"/>
      <c r="O2" s="5"/>
    </row>
    <row r="3" spans="1:15" ht="16.5" x14ac:dyDescent="0.3">
      <c r="A3" s="29" t="s">
        <v>0</v>
      </c>
      <c r="B3" s="36">
        <v>55000</v>
      </c>
      <c r="C3" s="36">
        <v>55000</v>
      </c>
      <c r="D3" s="50"/>
      <c r="E3" s="14"/>
      <c r="F3">
        <v>2015</v>
      </c>
      <c r="G3" s="6">
        <v>2023</v>
      </c>
      <c r="H3" s="7">
        <f>G3-F3</f>
        <v>8</v>
      </c>
      <c r="I3" s="5"/>
      <c r="J3">
        <v>30250</v>
      </c>
      <c r="L3" s="4"/>
      <c r="M3" s="6"/>
      <c r="N3" s="7"/>
      <c r="O3" s="5"/>
    </row>
    <row r="4" spans="1:15" ht="33" x14ac:dyDescent="0.3">
      <c r="A4" s="31" t="s">
        <v>1</v>
      </c>
      <c r="B4" s="36">
        <v>3000</v>
      </c>
      <c r="C4" s="36">
        <v>3000</v>
      </c>
      <c r="D4" s="50"/>
      <c r="E4" s="14"/>
      <c r="F4" s="47"/>
      <c r="G4" s="6"/>
      <c r="H4" s="7"/>
      <c r="I4" s="5"/>
      <c r="J4">
        <f>J3/100*105</f>
        <v>31762.5</v>
      </c>
      <c r="L4" s="8"/>
      <c r="M4" s="6"/>
      <c r="N4" s="7"/>
      <c r="O4" s="5"/>
    </row>
    <row r="5" spans="1:15" ht="16.5" x14ac:dyDescent="0.3">
      <c r="A5" s="29" t="s">
        <v>2</v>
      </c>
      <c r="B5" s="36">
        <f>B3-B4</f>
        <v>52000</v>
      </c>
      <c r="C5" s="62">
        <f>C3-C4</f>
        <v>52000</v>
      </c>
      <c r="E5" t="s">
        <v>31</v>
      </c>
      <c r="F5" t="s">
        <v>23</v>
      </c>
      <c r="G5" s="30" t="s">
        <v>25</v>
      </c>
      <c r="I5" s="5"/>
      <c r="J5">
        <f>J4/10.764</f>
        <v>2950.8082497212936</v>
      </c>
      <c r="L5" s="4"/>
      <c r="M5" s="6"/>
      <c r="N5" s="7">
        <v>1081</v>
      </c>
      <c r="O5" s="5"/>
    </row>
    <row r="6" spans="1:15" ht="16.5" x14ac:dyDescent="0.3">
      <c r="A6" s="29" t="s">
        <v>3</v>
      </c>
      <c r="B6" s="36">
        <f>B4</f>
        <v>3000</v>
      </c>
      <c r="C6" s="36">
        <f>C4</f>
        <v>3000</v>
      </c>
      <c r="E6" s="14">
        <v>4601</v>
      </c>
      <c r="F6" s="14">
        <f>100.43*10.764</f>
        <v>1081.0285200000001</v>
      </c>
      <c r="G6" s="14">
        <f>123.12*10.764</f>
        <v>1325.26368</v>
      </c>
      <c r="H6" s="30">
        <f>G6/F6</f>
        <v>1.2259285074181021</v>
      </c>
      <c r="I6" s="40"/>
      <c r="J6" s="19"/>
      <c r="L6" s="4"/>
      <c r="M6" s="6"/>
      <c r="N6" s="7">
        <v>60000</v>
      </c>
      <c r="O6" s="5"/>
    </row>
    <row r="7" spans="1:15" ht="16.5" x14ac:dyDescent="0.3">
      <c r="A7" s="29" t="s">
        <v>4</v>
      </c>
      <c r="B7" s="32">
        <v>8</v>
      </c>
      <c r="C7" s="32">
        <v>8</v>
      </c>
      <c r="D7" s="14"/>
      <c r="E7" s="14">
        <v>4602</v>
      </c>
      <c r="F7" s="14">
        <f>100.43*10.764</f>
        <v>1081.0285200000001</v>
      </c>
      <c r="G7" s="14">
        <f>123.12*10.764</f>
        <v>1325.26368</v>
      </c>
      <c r="H7" s="22"/>
      <c r="I7" s="40"/>
      <c r="J7" s="19"/>
      <c r="L7" s="4"/>
      <c r="M7" s="9"/>
      <c r="N7" s="10">
        <f>N6*N5</f>
        <v>64860000</v>
      </c>
      <c r="O7" s="5"/>
    </row>
    <row r="8" spans="1:15" ht="16.5" x14ac:dyDescent="0.3">
      <c r="A8" s="29" t="s">
        <v>5</v>
      </c>
      <c r="B8" s="32">
        <f>B9-B7</f>
        <v>52</v>
      </c>
      <c r="C8" s="32">
        <f>C9-C7</f>
        <v>52</v>
      </c>
      <c r="D8" s="14"/>
      <c r="F8" s="14">
        <f>SUM(F6:F7)</f>
        <v>2162.0570400000001</v>
      </c>
      <c r="G8" s="38">
        <f>SUM(G6:G7)</f>
        <v>2650.52736</v>
      </c>
      <c r="H8" s="42"/>
      <c r="I8" s="19"/>
      <c r="J8" s="19"/>
      <c r="L8" s="4"/>
      <c r="M8" s="9"/>
      <c r="N8" s="10"/>
      <c r="O8" s="5"/>
    </row>
    <row r="9" spans="1:15" ht="16.5" x14ac:dyDescent="0.3">
      <c r="A9" s="29" t="s">
        <v>6</v>
      </c>
      <c r="B9" s="32">
        <v>60</v>
      </c>
      <c r="C9" s="32">
        <v>60</v>
      </c>
      <c r="F9" s="25"/>
      <c r="G9" s="33"/>
      <c r="H9" s="41"/>
      <c r="I9" s="19"/>
      <c r="J9" s="19"/>
      <c r="K9" s="17"/>
      <c r="L9" s="17"/>
      <c r="M9" s="15"/>
      <c r="N9" s="10"/>
      <c r="O9" s="5"/>
    </row>
    <row r="10" spans="1:15" ht="33" x14ac:dyDescent="0.3">
      <c r="A10" s="31" t="s">
        <v>7</v>
      </c>
      <c r="B10" s="32">
        <f>90*B7/B9</f>
        <v>12</v>
      </c>
      <c r="C10" s="32">
        <f>90*C7/C9</f>
        <v>12</v>
      </c>
      <c r="F10" s="14"/>
      <c r="G10" s="33"/>
      <c r="H10" s="41"/>
      <c r="I10" s="19"/>
      <c r="J10" s="19"/>
      <c r="K10" s="17"/>
      <c r="L10" s="17"/>
      <c r="M10" s="15"/>
      <c r="N10" s="10"/>
      <c r="O10" s="5"/>
    </row>
    <row r="11" spans="1:15" ht="16.5" x14ac:dyDescent="0.3">
      <c r="A11" s="29"/>
      <c r="B11" s="37">
        <f>B10%</f>
        <v>0.12</v>
      </c>
      <c r="C11" s="37">
        <f>C10%</f>
        <v>0.12</v>
      </c>
      <c r="D11" s="51"/>
      <c r="E11" s="52"/>
      <c r="F11" s="14" t="s">
        <v>24</v>
      </c>
      <c r="G11" s="33" t="s">
        <v>34</v>
      </c>
      <c r="H11" s="43" t="s">
        <v>33</v>
      </c>
      <c r="I11" s="19"/>
      <c r="J11" s="19"/>
      <c r="K11" s="17"/>
      <c r="L11" s="17"/>
      <c r="M11" s="15"/>
      <c r="N11" s="11"/>
      <c r="O11" s="5"/>
    </row>
    <row r="12" spans="1:15" ht="16.5" x14ac:dyDescent="0.3">
      <c r="A12" s="29" t="s">
        <v>8</v>
      </c>
      <c r="B12" s="36">
        <f>B6*B11</f>
        <v>360</v>
      </c>
      <c r="C12" s="36">
        <f>C6*C11</f>
        <v>360</v>
      </c>
      <c r="E12" s="53"/>
      <c r="F12" s="14">
        <v>2005</v>
      </c>
      <c r="G12" s="13">
        <v>146</v>
      </c>
      <c r="H12" s="25">
        <v>265</v>
      </c>
      <c r="I12" s="63"/>
      <c r="J12" s="19"/>
      <c r="K12" s="17"/>
      <c r="L12" s="59"/>
      <c r="M12" s="15"/>
      <c r="N12" s="7"/>
      <c r="O12" s="5"/>
    </row>
    <row r="13" spans="1:15" ht="16.5" x14ac:dyDescent="0.3">
      <c r="A13" s="29" t="s">
        <v>9</v>
      </c>
      <c r="B13" s="36">
        <f>B6-B12</f>
        <v>2640</v>
      </c>
      <c r="C13" s="36">
        <f>C6-C12</f>
        <v>2640</v>
      </c>
      <c r="D13" s="54"/>
      <c r="E13" s="53"/>
      <c r="F13" s="14">
        <f>F12*1.2</f>
        <v>2406</v>
      </c>
      <c r="G13" s="25"/>
      <c r="H13" s="25"/>
      <c r="I13" s="64"/>
      <c r="J13" s="19"/>
      <c r="K13" s="17"/>
      <c r="L13" s="17"/>
      <c r="M13" s="15"/>
      <c r="N13" s="7"/>
      <c r="O13" s="5"/>
    </row>
    <row r="14" spans="1:15" ht="16.5" x14ac:dyDescent="0.3">
      <c r="A14" s="29" t="s">
        <v>2</v>
      </c>
      <c r="B14" s="36">
        <f>B5</f>
        <v>52000</v>
      </c>
      <c r="C14" s="36">
        <f>C5</f>
        <v>52000</v>
      </c>
      <c r="D14" s="50"/>
      <c r="E14" s="14"/>
      <c r="F14" s="17"/>
      <c r="H14" s="25"/>
      <c r="I14" s="19"/>
      <c r="J14" s="19"/>
      <c r="K14" s="17"/>
      <c r="L14" s="17"/>
      <c r="M14" s="15"/>
      <c r="N14" s="7"/>
      <c r="O14" s="5"/>
    </row>
    <row r="15" spans="1:15" ht="16.5" x14ac:dyDescent="0.3">
      <c r="A15" s="29" t="s">
        <v>10</v>
      </c>
      <c r="B15" s="36">
        <f>B14+B13</f>
        <v>54640</v>
      </c>
      <c r="C15" s="36">
        <f>C14+C13</f>
        <v>54640</v>
      </c>
      <c r="D15" s="50"/>
      <c r="E15" s="14"/>
      <c r="F15" s="25"/>
      <c r="G15" s="26"/>
      <c r="H15" s="25"/>
      <c r="I15" s="25"/>
      <c r="J15" s="25"/>
      <c r="K15" s="17"/>
      <c r="L15" s="17"/>
      <c r="M15" s="15"/>
      <c r="N15" s="7"/>
      <c r="O15" s="5"/>
    </row>
    <row r="16" spans="1:15" ht="16.5" x14ac:dyDescent="0.3">
      <c r="A16" s="44" t="s">
        <v>28</v>
      </c>
      <c r="B16" s="45">
        <v>1325</v>
      </c>
      <c r="C16" s="45">
        <v>1325</v>
      </c>
      <c r="E16" s="14"/>
      <c r="F16" s="25"/>
      <c r="G16" s="27"/>
      <c r="H16" s="13"/>
      <c r="I16" s="12"/>
      <c r="L16" s="4"/>
      <c r="N16" s="10"/>
      <c r="O16" s="5"/>
    </row>
    <row r="17" spans="1:15" ht="16.5" x14ac:dyDescent="0.3">
      <c r="A17" s="44" t="s">
        <v>11</v>
      </c>
      <c r="B17" s="44">
        <f>B16*B15</f>
        <v>72398000</v>
      </c>
      <c r="C17" s="45">
        <f>C16*C15</f>
        <v>72398000</v>
      </c>
      <c r="D17" s="58"/>
      <c r="E17" s="14"/>
      <c r="F17" s="25"/>
      <c r="G17" s="25"/>
      <c r="H17" s="13"/>
      <c r="I17" s="12"/>
      <c r="L17" s="4"/>
      <c r="N17" s="13"/>
      <c r="O17" s="12"/>
    </row>
    <row r="18" spans="1:15" ht="16.5" x14ac:dyDescent="0.3">
      <c r="A18" s="44" t="s">
        <v>32</v>
      </c>
      <c r="B18" s="44">
        <v>3000000</v>
      </c>
      <c r="C18" s="45">
        <v>3000000</v>
      </c>
      <c r="D18" s="58"/>
      <c r="E18" s="14"/>
      <c r="F18" s="25"/>
      <c r="G18" s="25"/>
      <c r="H18" s="13"/>
      <c r="I18" s="12"/>
      <c r="N18" s="13"/>
      <c r="O18" s="14"/>
    </row>
    <row r="19" spans="1:15" ht="16.5" x14ac:dyDescent="0.3">
      <c r="A19" s="44" t="s">
        <v>29</v>
      </c>
      <c r="B19" s="44">
        <f>B18+B17</f>
        <v>75398000</v>
      </c>
      <c r="C19" s="45">
        <f>C18+C17</f>
        <v>75398000</v>
      </c>
      <c r="D19" s="58"/>
      <c r="E19" s="14"/>
      <c r="F19" s="25"/>
      <c r="G19" s="25"/>
      <c r="H19" s="13"/>
      <c r="I19" s="12"/>
      <c r="N19" s="13"/>
      <c r="O19" s="14"/>
    </row>
    <row r="20" spans="1:15" ht="16.5" x14ac:dyDescent="0.3">
      <c r="A20" s="44" t="s">
        <v>26</v>
      </c>
      <c r="B20" s="44">
        <f>B19*0.9</f>
        <v>67858200</v>
      </c>
      <c r="C20" s="45">
        <f>C19*0.9</f>
        <v>67858200</v>
      </c>
      <c r="E20" s="14"/>
      <c r="F20" s="25" t="s">
        <v>30</v>
      </c>
      <c r="G20" s="25"/>
      <c r="H20" s="13"/>
      <c r="I20" s="12"/>
      <c r="N20" s="13"/>
      <c r="O20" s="14"/>
    </row>
    <row r="21" spans="1:15" ht="16.5" x14ac:dyDescent="0.3">
      <c r="A21" s="44" t="s">
        <v>27</v>
      </c>
      <c r="B21" s="44">
        <f>B19*0.8</f>
        <v>60318400</v>
      </c>
      <c r="C21" s="45">
        <f>C19*0.8</f>
        <v>60318400</v>
      </c>
      <c r="E21" s="14"/>
      <c r="F21" s="25"/>
      <c r="G21" s="25"/>
      <c r="H21" s="13"/>
      <c r="I21" s="12"/>
      <c r="N21" s="13"/>
      <c r="O21" s="14"/>
    </row>
    <row r="22" spans="1:15" ht="16.5" x14ac:dyDescent="0.3">
      <c r="A22" s="44" t="s">
        <v>12</v>
      </c>
      <c r="B22" s="44">
        <f>1325*B4</f>
        <v>3975000</v>
      </c>
      <c r="C22" s="45">
        <f>1325*C4</f>
        <v>3975000</v>
      </c>
      <c r="D22" s="50"/>
      <c r="E22" s="14"/>
      <c r="F22" s="14">
        <v>80000000</v>
      </c>
      <c r="G22" s="14">
        <f>F22/1325</f>
        <v>60377.358490566039</v>
      </c>
      <c r="I22" s="5"/>
    </row>
    <row r="23" spans="1:15" ht="16.5" x14ac:dyDescent="0.3">
      <c r="A23" s="39" t="s">
        <v>16</v>
      </c>
      <c r="B23" s="45">
        <f>B17*0.03/12</f>
        <v>180995</v>
      </c>
      <c r="C23" s="45">
        <f>C17*0.03/12</f>
        <v>180995</v>
      </c>
      <c r="D23" s="55"/>
      <c r="E23" s="14"/>
      <c r="I23" s="14"/>
      <c r="N23" s="58"/>
    </row>
    <row r="24" spans="1:15" x14ac:dyDescent="0.25">
      <c r="B24" s="24"/>
      <c r="C24" s="24"/>
    </row>
    <row r="25" spans="1:15" x14ac:dyDescent="0.25">
      <c r="B25" s="24"/>
      <c r="C25" s="24"/>
    </row>
    <row r="26" spans="1:15" x14ac:dyDescent="0.25">
      <c r="F26" s="14"/>
    </row>
    <row r="27" spans="1:15" x14ac:dyDescent="0.25">
      <c r="D27" t="s">
        <v>14</v>
      </c>
    </row>
    <row r="28" spans="1:15" x14ac:dyDescent="0.25">
      <c r="B28" s="21" t="s">
        <v>20</v>
      </c>
      <c r="C28" s="21" t="s">
        <v>15</v>
      </c>
      <c r="D28" s="20" t="s">
        <v>21</v>
      </c>
      <c r="E28" s="20"/>
      <c r="F28" s="20" t="s">
        <v>11</v>
      </c>
      <c r="G28" s="20" t="s">
        <v>17</v>
      </c>
      <c r="H28" s="20" t="s">
        <v>18</v>
      </c>
      <c r="I28" s="20" t="s">
        <v>19</v>
      </c>
      <c r="J28" s="20"/>
    </row>
    <row r="29" spans="1:15" ht="17.25" x14ac:dyDescent="0.3">
      <c r="B29" s="65">
        <v>1450</v>
      </c>
      <c r="C29" s="65">
        <v>1081</v>
      </c>
      <c r="D29" s="66">
        <f t="shared" ref="D29:D35" si="0">C29*1.23</f>
        <v>1329.6299999999999</v>
      </c>
      <c r="E29" s="66"/>
      <c r="F29" s="66">
        <v>67500000</v>
      </c>
      <c r="G29" s="67">
        <f t="shared" ref="G29:G35" si="1">F29/C29</f>
        <v>62442.183163737282</v>
      </c>
      <c r="H29" s="67">
        <f>F29/D29</f>
        <v>50766.002572144134</v>
      </c>
      <c r="I29" s="22"/>
      <c r="J29" s="20"/>
      <c r="K29" s="28"/>
    </row>
    <row r="30" spans="1:15" ht="17.25" x14ac:dyDescent="0.3">
      <c r="B30" s="21"/>
      <c r="C30" s="65">
        <v>1081</v>
      </c>
      <c r="D30" s="66">
        <f t="shared" si="0"/>
        <v>1329.6299999999999</v>
      </c>
      <c r="E30" s="66"/>
      <c r="F30" s="66">
        <v>66000000</v>
      </c>
      <c r="G30" s="67">
        <f t="shared" si="1"/>
        <v>61054.57909343201</v>
      </c>
      <c r="H30" s="67">
        <f>F30/D30</f>
        <v>49637.869181652044</v>
      </c>
      <c r="I30" s="22" t="e">
        <f t="shared" ref="I30:I35" si="2">F30/B30</f>
        <v>#DIV/0!</v>
      </c>
      <c r="J30" s="20"/>
      <c r="K30" s="28"/>
    </row>
    <row r="31" spans="1:15" x14ac:dyDescent="0.25">
      <c r="B31" s="21"/>
      <c r="C31" s="21">
        <v>1081</v>
      </c>
      <c r="D31" s="20">
        <f t="shared" si="0"/>
        <v>1329.6299999999999</v>
      </c>
      <c r="E31" s="20"/>
      <c r="F31" s="20">
        <v>64500000</v>
      </c>
      <c r="G31" s="22">
        <f t="shared" si="1"/>
        <v>59666.975023126732</v>
      </c>
      <c r="H31" s="22">
        <f>F31/D31</f>
        <v>48509.735791159954</v>
      </c>
      <c r="I31" s="22" t="e">
        <f t="shared" si="2"/>
        <v>#DIV/0!</v>
      </c>
      <c r="J31" s="20"/>
    </row>
    <row r="32" spans="1:15" x14ac:dyDescent="0.25">
      <c r="B32" s="21"/>
      <c r="C32" s="21">
        <v>1300</v>
      </c>
      <c r="D32" s="20">
        <f t="shared" si="0"/>
        <v>1599</v>
      </c>
      <c r="E32" s="20"/>
      <c r="F32" s="22">
        <v>75000000</v>
      </c>
      <c r="G32" s="22">
        <f t="shared" si="1"/>
        <v>57692.307692307695</v>
      </c>
      <c r="H32" s="22">
        <f t="shared" ref="H32:H35" si="3">F32/D32</f>
        <v>46904.315196998126</v>
      </c>
      <c r="I32" s="22" t="e">
        <f t="shared" si="2"/>
        <v>#DIV/0!</v>
      </c>
      <c r="J32" s="20"/>
    </row>
    <row r="33" spans="1:10" x14ac:dyDescent="0.25">
      <c r="C33" s="21">
        <v>1081</v>
      </c>
      <c r="D33" s="20">
        <f t="shared" si="0"/>
        <v>1329.6299999999999</v>
      </c>
      <c r="F33" s="34">
        <v>65000000</v>
      </c>
      <c r="G33" s="34">
        <f t="shared" si="1"/>
        <v>60129.509713228494</v>
      </c>
      <c r="H33" s="22">
        <f t="shared" si="3"/>
        <v>48885.780254657315</v>
      </c>
      <c r="I33" s="34" t="e">
        <f t="shared" si="2"/>
        <v>#DIV/0!</v>
      </c>
      <c r="J33" s="20"/>
    </row>
    <row r="34" spans="1:10" x14ac:dyDescent="0.25">
      <c r="C34" s="21">
        <v>1081</v>
      </c>
      <c r="D34" s="20">
        <f t="shared" si="0"/>
        <v>1329.6299999999999</v>
      </c>
      <c r="F34" s="34">
        <v>64000000</v>
      </c>
      <c r="G34" s="34">
        <f t="shared" si="1"/>
        <v>59204.440333024977</v>
      </c>
      <c r="H34" s="34">
        <f t="shared" si="3"/>
        <v>48133.691327662586</v>
      </c>
      <c r="I34" s="34" t="e">
        <f t="shared" si="2"/>
        <v>#DIV/0!</v>
      </c>
      <c r="J34" s="20"/>
    </row>
    <row r="35" spans="1:10" x14ac:dyDescent="0.25">
      <c r="B35" s="68">
        <v>1820</v>
      </c>
      <c r="C35" s="68">
        <v>1081</v>
      </c>
      <c r="D35" s="69">
        <f t="shared" si="0"/>
        <v>1329.6299999999999</v>
      </c>
      <c r="E35" s="70"/>
      <c r="F35" s="69">
        <v>73500000</v>
      </c>
      <c r="G35" s="71">
        <f t="shared" si="1"/>
        <v>67992.599444958367</v>
      </c>
      <c r="H35" s="71">
        <f t="shared" si="3"/>
        <v>55278.536134112503</v>
      </c>
      <c r="I35" s="34">
        <f t="shared" si="2"/>
        <v>40384.615384615383</v>
      </c>
      <c r="J35" s="20"/>
    </row>
    <row r="36" spans="1:10" x14ac:dyDescent="0.25">
      <c r="B36" s="18" t="s">
        <v>22</v>
      </c>
    </row>
    <row r="37" spans="1:10" x14ac:dyDescent="0.25">
      <c r="B37" s="56">
        <f>84.49*10.764</f>
        <v>909.45035999999993</v>
      </c>
      <c r="C37" s="56">
        <v>22786446</v>
      </c>
      <c r="D37" s="57">
        <f>C37/B37</f>
        <v>25055.183880514382</v>
      </c>
      <c r="E37">
        <v>200</v>
      </c>
      <c r="F37">
        <v>200</v>
      </c>
      <c r="G37">
        <f>F37+E37+C37</f>
        <v>22786846</v>
      </c>
      <c r="H37">
        <f>G37/B37</f>
        <v>25055.623706608905</v>
      </c>
      <c r="I37" s="14"/>
      <c r="J37" s="14"/>
    </row>
    <row r="38" spans="1:10" x14ac:dyDescent="0.25">
      <c r="D38" s="46" t="e">
        <f>C38/B38</f>
        <v>#DIV/0!</v>
      </c>
      <c r="E38">
        <v>780000</v>
      </c>
      <c r="F38">
        <v>30000</v>
      </c>
      <c r="G38">
        <f>F38+E38+C38</f>
        <v>810000</v>
      </c>
      <c r="H38" t="e">
        <f>G38/B38</f>
        <v>#DIV/0!</v>
      </c>
      <c r="I38" s="14"/>
    </row>
    <row r="39" spans="1:10" x14ac:dyDescent="0.25">
      <c r="D39" s="46" t="e">
        <f>C39/B39</f>
        <v>#DIV/0!</v>
      </c>
      <c r="E39">
        <v>885000</v>
      </c>
      <c r="F39">
        <v>30000</v>
      </c>
      <c r="G39">
        <f>F39+E39+C39</f>
        <v>915000</v>
      </c>
      <c r="H39" t="e">
        <f>G39/B39</f>
        <v>#DIV/0!</v>
      </c>
      <c r="I39">
        <f>B39/1.2</f>
        <v>0</v>
      </c>
      <c r="J39" t="e">
        <f>C39/I39</f>
        <v>#DIV/0!</v>
      </c>
    </row>
    <row r="40" spans="1:10" ht="15.75" x14ac:dyDescent="0.25">
      <c r="A40" s="16"/>
      <c r="D40" s="46" t="e">
        <f>C40/B40</f>
        <v>#DIV/0!</v>
      </c>
      <c r="E40">
        <v>921000</v>
      </c>
      <c r="F40">
        <v>30000</v>
      </c>
      <c r="G40">
        <f>F40+E40+C40</f>
        <v>951000</v>
      </c>
      <c r="H40" t="e">
        <f>G40/B40</f>
        <v>#DIV/0!</v>
      </c>
    </row>
    <row r="41" spans="1:10" ht="15.75" x14ac:dyDescent="0.25">
      <c r="A41" s="16"/>
    </row>
    <row r="42" spans="1:10" ht="15.75" x14ac:dyDescent="0.25">
      <c r="A42" s="16"/>
    </row>
    <row r="43" spans="1:10" ht="15.75" x14ac:dyDescent="0.25">
      <c r="A43" s="16"/>
    </row>
    <row r="44" spans="1:10" ht="15.75" x14ac:dyDescent="0.25">
      <c r="A44" s="16"/>
    </row>
    <row r="45" spans="1:10" ht="15.75" x14ac:dyDescent="0.25">
      <c r="A45" s="16"/>
    </row>
    <row r="46" spans="1:10" ht="15.75" x14ac:dyDescent="0.25">
      <c r="A46" s="16"/>
    </row>
    <row r="66" spans="4:6" x14ac:dyDescent="0.25">
      <c r="D66" s="14"/>
      <c r="E66" s="14"/>
      <c r="F66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4" workbookViewId="0">
      <selection activeCell="AA26" sqref="AA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Y29" sqref="Y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0" workbookViewId="0">
      <selection activeCell="W28" sqref="W2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Same</vt:lpstr>
      <vt:lpstr>Sheet6</vt:lpstr>
      <vt:lpstr>Sheet7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2023-12-15T11:35:20Z</dcterms:modified>
</cp:coreProperties>
</file>