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\MRO Dadar (West)\Kalpesh Vinod Bohra\"/>
    </mc:Choice>
  </mc:AlternateContent>
  <xr:revisionPtr revIDLastSave="0" documentId="13_ncr:1_{D99E9222-21A7-4A7E-BDD0-ED7B3923872B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9" i="23" l="1"/>
  <c r="C4" i="25"/>
  <c r="H21" i="23" l="1"/>
  <c r="H20" i="23"/>
  <c r="F84" i="23"/>
  <c r="F23" i="23"/>
  <c r="F7" i="23"/>
  <c r="F10" i="23" s="1"/>
  <c r="F11" i="23" s="1"/>
  <c r="F6" i="23"/>
  <c r="F5" i="23"/>
  <c r="F14" i="23" s="1"/>
  <c r="H28" i="4"/>
  <c r="G26" i="4"/>
  <c r="G39" i="4"/>
  <c r="G41" i="4" s="1"/>
  <c r="H37" i="4"/>
  <c r="C5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F8" i="23" l="1"/>
  <c r="F12" i="23"/>
  <c r="F13" i="23" s="1"/>
  <c r="F16" i="23" s="1"/>
  <c r="F19" i="23" s="1"/>
  <c r="H39" i="4"/>
  <c r="G40" i="4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/>
  <c r="E9" i="25" s="1"/>
  <c r="F20" i="23"/>
  <c r="F25" i="23"/>
  <c r="F21" i="23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G19" i="23" s="1"/>
  <c r="C25" i="23" l="1"/>
  <c r="C20" i="23"/>
  <c r="G20" i="23" s="1"/>
  <c r="C21" i="23"/>
  <c r="G21" i="23" s="1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<sst xmlns="http://schemas.openxmlformats.org/spreadsheetml/2006/main" count="156" uniqueCount="102">
  <si>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</si>
  <si>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</si>
  <si>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</si>
  <si>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</si>
  <si>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</si>
  <si>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</si>
  <si>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</si>
  <si>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</si>
  <si>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</si>
  <si>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</si>
  <si>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</si>
  <si>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</si>
  <si>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</si>
  <si>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</si>
  <si>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</si>
  <si>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</si>
  <si>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</si>
  <si>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</si>
  <si>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</si>
  <si>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</si>
  <si>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</si>
  <si>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</si>
  <si>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</si>
  <si>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</si>
  <si>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</si>
  <si>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</si>
  <si>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</si>
  <si>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</si>
  <si>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</si>
  <si>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</si>
  <si>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</si>
  <si>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</si>
  <si>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</si>
  <si>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</si>
  <si>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</si>
  <si>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</si>
  <si>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</si>
  <si>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</si>
  <si>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</si>
  <si>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</si>
  <si>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</si>
  <si>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</si>
  <si>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</si>
  <si>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</si>
  <si>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</si>
  <si>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</si>
  <si>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</si>
  <si>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</si>
  <si>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</si>
  <si>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</si>
  <si>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</si>
  <si>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</si>
  <si>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</si>
  <si>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</si>
  <si>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</si>
  <si>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</si>
  <si>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</si>
  <si>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</si>
  <si>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</si>
  <si>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</si>
  <si>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</si>
  <si>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</si>
  <si>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</si>
  <si>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</si>
  <si>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</si>
  <si>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</si>
  <si>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</si>
  <si>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</si>
  <si>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</si>
  <si>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</si>
  <si>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</si>
  <si>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</si>
  <si>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</si>
  <si>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</si>
  <si>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</si>
  <si>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</si>
  <si>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</si>
  <si>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</si>
  <si>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</si>
  <si>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</si>
  <si>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</si>
  <si>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</si>
  <si>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</si>
  <si>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</si>
  <si>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</si>
  <si>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19.01.2019</t>
  </si>
  <si>
    <t>ACA</t>
  </si>
  <si>
    <t>IGR-12.10.23</t>
  </si>
  <si>
    <t>IGR-22.02.23</t>
  </si>
  <si>
    <t>IGR-29.03.23</t>
  </si>
  <si>
    <t>IGR-10.06.22</t>
  </si>
  <si>
    <t>IGR-02.03.22</t>
  </si>
  <si>
    <t>IGR-10.01.22</t>
  </si>
  <si>
    <t>IGR-29.12.22</t>
  </si>
  <si>
    <t>IGR-07.09.22</t>
  </si>
  <si>
    <t>Flat No. 503</t>
  </si>
  <si>
    <t>Flat No. 504</t>
  </si>
  <si>
    <t>CB</t>
  </si>
  <si>
    <t>FB</t>
  </si>
  <si>
    <t>TMCA</t>
  </si>
  <si>
    <t>Flat No.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</si>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</sst>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0" fillId="0" borderId="8" xfId="0" applyFont="1" applyBorder="1" applyAlignment="1">
      <alignment horizontal="center"/>
    </xf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440679</xdr:colOff>
      <xdr:row>37</xdr:row>
      <xdr:rowOff>153368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764B63-EF8E-EB1B-3B6D-405DCC88D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19079" cy="693516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211791</xdr:colOff>
      <xdr:row>46</xdr:row>
      <xdr:rowOff>115539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7E8225-DAA7-4255-F698-D76451853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61391" cy="887853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373739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6B9252-F2B9-D25A-86F3-54A44B0BC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23339" cy="889759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592334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B1C553-6628-24EC-BD91-299D632D7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84334" cy="8611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34</xdr:row>
      <xdr:rowOff>181904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D928B7-3079-5B50-8D3A-2B5090792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66589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440679</xdr:colOff>
      <xdr:row>34</xdr:row>
      <xdr:rowOff>181904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B23E36-EEA6-A59C-A6DE-1795B7E36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19079" cy="66589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459731</xdr:colOff>
      <xdr:row>38</xdr:row>
      <xdr:rowOff>77148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87C8FE-F86E-CA6C-17D9-DC0F6A6ED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38131" cy="67922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421626</xdr:colOff>
      <xdr:row>35</xdr:row>
      <xdr:rowOff>134299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B19ABB-CF78-A741-5A09-F98247E39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0026" cy="68017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307310</xdr:colOff>
      <xdr:row>34</xdr:row>
      <xdr:rowOff>39009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EFAC3F-A0BE-1DFB-B443-043112017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985710" cy="65160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34</xdr:row>
      <xdr:rowOff>124746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2B735A-E4BA-53D8-F521-DB0DF7AAF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660174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412100</xdr:colOff>
      <xdr:row>34</xdr:row>
      <xdr:rowOff>143799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0DBC95-AB9C-A1D9-723C-F99D92FB8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0500" cy="66207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78168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D0C6B4-EA45-CF2B-F5F9-3A048F46A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98968" cy="87832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23</xdr:col>
      <xdr:colOff>411589</xdr:colOff>
      <xdr:row>93</xdr:row>
      <xdr:rowOff>115539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3904C5-ABCC-6897-3198-FE738BB53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14432389" cy="8878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78</v>
      </c>
      <c r="C3" s="53">
        <v>94200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84</v>
      </c>
      <c r="C4" s="53">
        <f>C3*5%</f>
        <v>4710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79</v>
      </c>
      <c r="C5" s="58">
        <f>C3+C4</f>
        <v>98910</v>
      </c>
      <c r="D5" s="59" t="s">
        <v>62</v>
      </c>
      <c r="E5" s="60">
        <f>C5/10.764</f>
        <v>9188.9632107023408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80</v>
      </c>
      <c r="C6" s="53">
        <v>21400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81</v>
      </c>
      <c r="C7" s="53">
        <f>C5-C6</f>
        <v>77510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82</v>
      </c>
      <c r="C8" s="53">
        <f>C7*D13%</f>
        <v>63558.2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83</v>
      </c>
      <c r="C9" s="58">
        <f>C6+C8</f>
        <v>84958.2</v>
      </c>
      <c r="D9" s="59" t="s">
        <v>62</v>
      </c>
      <c r="E9" s="60">
        <f>C9/10.764</f>
        <v>7892.8093645484951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2023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2005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18</v>
      </c>
      <c r="D13" s="66">
        <f>D12-C13</f>
        <v>82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31" workbookViewId="0">
      <selection activeCell="A48" sqref="A4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431CB-E16C-4E00-88AF-4897DA13C43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A2A89-0A33-4B44-8FE6-8C1217EAEC8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F21" sqref="F21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4.285156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11300</v>
      </c>
      <c r="D3" s="22" t="s">
        <v>76</v>
      </c>
      <c r="E3" s="6" t="s">
        <v>77</v>
      </c>
      <c r="F3" s="19">
        <v>11300</v>
      </c>
      <c r="G3" s="22" t="s">
        <v>76</v>
      </c>
      <c r="H3" s="6" t="s">
        <v>77</v>
      </c>
    </row>
    <row r="4" spans="1:8" ht="30" x14ac:dyDescent="0.25">
      <c r="A4" s="21" t="s">
        <v>14</v>
      </c>
      <c r="B4" s="18"/>
      <c r="C4" s="19">
        <v>2500</v>
      </c>
      <c r="D4" s="22"/>
      <c r="F4" s="19">
        <v>2500</v>
      </c>
      <c r="G4" s="22"/>
    </row>
    <row r="5" spans="1:8" x14ac:dyDescent="0.25">
      <c r="A5" s="15" t="s">
        <v>15</v>
      </c>
      <c r="B5" s="18"/>
      <c r="C5" s="19">
        <f>C3-C4</f>
        <v>8800</v>
      </c>
      <c r="D5" s="22"/>
      <c r="F5" s="19">
        <f>F3-F4</f>
        <v>8800</v>
      </c>
      <c r="G5" s="22"/>
    </row>
    <row r="6" spans="1:8" x14ac:dyDescent="0.25">
      <c r="A6" s="15" t="s">
        <v>16</v>
      </c>
      <c r="B6" s="18"/>
      <c r="C6" s="19">
        <f>C4</f>
        <v>2500</v>
      </c>
      <c r="D6" s="22"/>
      <c r="F6" s="19">
        <f>F4</f>
        <v>2500</v>
      </c>
      <c r="G6" s="22"/>
    </row>
    <row r="7" spans="1:8" x14ac:dyDescent="0.25">
      <c r="A7" s="15" t="s">
        <v>17</v>
      </c>
      <c r="B7" s="23"/>
      <c r="C7" s="24">
        <f>D7-D8</f>
        <v>18</v>
      </c>
      <c r="D7" s="24">
        <v>2023</v>
      </c>
      <c r="F7" s="24">
        <f>G7-G8</f>
        <v>18</v>
      </c>
      <c r="G7" s="24">
        <v>2023</v>
      </c>
    </row>
    <row r="8" spans="1:8" x14ac:dyDescent="0.25">
      <c r="A8" s="15" t="s">
        <v>18</v>
      </c>
      <c r="B8" s="23"/>
      <c r="C8" s="24">
        <f>C9-C7</f>
        <v>42</v>
      </c>
      <c r="D8" s="24">
        <v>2005</v>
      </c>
      <c r="F8" s="24">
        <f>F9-F7</f>
        <v>42</v>
      </c>
      <c r="G8" s="24">
        <v>2005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27</v>
      </c>
      <c r="D10" s="24"/>
      <c r="F10" s="24">
        <f>90*F7/F9</f>
        <v>27</v>
      </c>
      <c r="G10" s="24"/>
    </row>
    <row r="11" spans="1:8" x14ac:dyDescent="0.25">
      <c r="A11" s="15"/>
      <c r="B11" s="25"/>
      <c r="C11" s="26">
        <f>C10%</f>
        <v>0.27</v>
      </c>
      <c r="D11" s="26"/>
      <c r="F11" s="26">
        <f>F10%</f>
        <v>0.27</v>
      </c>
      <c r="G11" s="26"/>
    </row>
    <row r="12" spans="1:8" x14ac:dyDescent="0.25">
      <c r="A12" s="15" t="s">
        <v>21</v>
      </c>
      <c r="B12" s="18"/>
      <c r="C12" s="19">
        <f>C6*C11</f>
        <v>675</v>
      </c>
      <c r="D12" s="22"/>
      <c r="F12" s="19">
        <f>F6*F11</f>
        <v>675</v>
      </c>
      <c r="G12" s="22"/>
    </row>
    <row r="13" spans="1:8" x14ac:dyDescent="0.25">
      <c r="A13" s="15" t="s">
        <v>22</v>
      </c>
      <c r="B13" s="18"/>
      <c r="C13" s="19">
        <f>C6-C12</f>
        <v>1825</v>
      </c>
      <c r="D13" s="22"/>
      <c r="F13" s="19">
        <f>F6-F12</f>
        <v>1825</v>
      </c>
      <c r="G13" s="22"/>
    </row>
    <row r="14" spans="1:8" x14ac:dyDescent="0.25">
      <c r="A14" s="15" t="s">
        <v>15</v>
      </c>
      <c r="B14" s="18"/>
      <c r="C14" s="19">
        <f>C5</f>
        <v>8800</v>
      </c>
      <c r="D14" s="22"/>
      <c r="F14" s="19">
        <f>F5</f>
        <v>8800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10625</v>
      </c>
      <c r="D16" s="22"/>
      <c r="F16" s="20">
        <f>F14+F13</f>
        <v>10625</v>
      </c>
      <c r="G16" s="22"/>
    </row>
    <row r="17" spans="1:8" x14ac:dyDescent="0.25">
      <c r="A17" t="s">
        <v>100</v>
      </c>
      <c r="B17" s="23"/>
      <c r="C17" s="24">
        <v>503</v>
      </c>
      <c r="D17" s="24"/>
      <c r="F17" s="24">
        <v>504</v>
      </c>
      <c r="G17" s="24"/>
    </row>
    <row r="18" spans="1:8" x14ac:dyDescent="0.25">
      <c r="A18" s="72" t="str">
        <f>E3</f>
        <v>BUA</v>
      </c>
      <c r="B18" s="7"/>
      <c r="C18" s="29">
        <v>446</v>
      </c>
      <c r="D18" s="24"/>
      <c r="F18" s="29">
        <v>497</v>
      </c>
      <c r="G18" s="24" t="s">
        <v>101</v>
      </c>
    </row>
    <row r="19" spans="1:8" x14ac:dyDescent="0.25">
      <c r="A19" s="15" t="s">
        <v>74</v>
      </c>
      <c r="B19" s="6"/>
      <c r="C19" s="30">
        <f>C18*C16</f>
        <v>4738750</v>
      </c>
      <c r="D19" s="31"/>
      <c r="E19" s="66"/>
      <c r="F19" s="30">
        <f>F18*F16</f>
        <v>5280625</v>
      </c>
      <c r="G19" s="74">
        <f>C19+F19</f>
        <v>10019375</v>
      </c>
      <c r="H19" s="66">
        <v>113</v>
      </c>
    </row>
    <row r="20" spans="1:8" x14ac:dyDescent="0.25">
      <c r="A20" s="15" t="s">
        <v>24</v>
      </c>
      <c r="C20" s="32">
        <f>C19*85%</f>
        <v>4027937.5</v>
      </c>
      <c r="D20" s="30"/>
      <c r="F20" s="32">
        <f>F19*85%</f>
        <v>4488531.25</v>
      </c>
      <c r="G20" s="74">
        <f t="shared" ref="G20:G21" si="0">C20+F20</f>
        <v>8516468.75</v>
      </c>
      <c r="H20" s="66">
        <f>H19*0.9</f>
        <v>101.7</v>
      </c>
    </row>
    <row r="21" spans="1:8" x14ac:dyDescent="0.25">
      <c r="A21" s="15" t="s">
        <v>25</v>
      </c>
      <c r="C21" s="32">
        <f>C19*70%</f>
        <v>3317125</v>
      </c>
      <c r="D21" s="32"/>
      <c r="F21" s="32">
        <f>F19*70%</f>
        <v>3696437.4999999995</v>
      </c>
      <c r="G21" s="74">
        <f t="shared" si="0"/>
        <v>7013562.5</v>
      </c>
      <c r="H21" s="66">
        <f>H19*0.8</f>
        <v>90.4</v>
      </c>
    </row>
    <row r="22" spans="1:8" x14ac:dyDescent="0.25">
      <c r="A22" s="15"/>
      <c r="D22" s="24"/>
      <c r="G22" s="24"/>
    </row>
    <row r="23" spans="1:8" x14ac:dyDescent="0.25">
      <c r="A23" s="33" t="s">
        <v>26</v>
      </c>
      <c r="B23" s="34"/>
      <c r="C23" s="35">
        <f>C4*C18</f>
        <v>1115000</v>
      </c>
      <c r="D23" s="35"/>
      <c r="F23" s="35">
        <f>F4*F18</f>
        <v>1242500</v>
      </c>
      <c r="G23" s="35"/>
    </row>
    <row r="24" spans="1:8" x14ac:dyDescent="0.25">
      <c r="A24" s="15" t="s">
        <v>27</v>
      </c>
    </row>
    <row r="25" spans="1:8" x14ac:dyDescent="0.25">
      <c r="A25" s="36" t="s">
        <v>28</v>
      </c>
      <c r="B25" s="16"/>
      <c r="C25" s="32">
        <f>C19*0.025/12</f>
        <v>9872.3958333333339</v>
      </c>
      <c r="D25" s="32"/>
      <c r="F25" s="32">
        <f>F19*0.025/12</f>
        <v>11001.302083333334</v>
      </c>
      <c r="G25" s="32"/>
    </row>
    <row r="26" spans="1:8" x14ac:dyDescent="0.25">
      <c r="C26" s="32"/>
      <c r="D26" s="32"/>
      <c r="F26" s="32"/>
      <c r="G26" s="32"/>
    </row>
    <row r="27" spans="1:8" x14ac:dyDescent="0.25">
      <c r="C27" s="32"/>
      <c r="D27" s="32"/>
      <c r="F27" s="32"/>
      <c r="G27" s="32"/>
    </row>
    <row r="28" spans="1:8" x14ac:dyDescent="0.25">
      <c r="C28"/>
      <c r="D28"/>
      <c r="F28"/>
      <c r="G28"/>
    </row>
    <row r="29" spans="1:8" x14ac:dyDescent="0.25">
      <c r="C29"/>
      <c r="D29"/>
      <c r="F29"/>
      <c r="G29">
        <f>414*1.2</f>
        <v>496.79999999999995</v>
      </c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1"/>
  <sheetViews>
    <sheetView workbookViewId="0">
      <selection activeCell="R26" sqref="R2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604</v>
      </c>
      <c r="C2" s="4">
        <f t="shared" ref="C2:C16" si="1">B2*1.2</f>
        <v>724.8</v>
      </c>
      <c r="D2" s="4">
        <f t="shared" ref="D2:D16" si="2">C2*1.2</f>
        <v>869.75999999999988</v>
      </c>
      <c r="E2" s="5">
        <f t="shared" ref="E2:E16" si="3">R2</f>
        <v>6000000</v>
      </c>
      <c r="F2" s="4">
        <f t="shared" ref="F2:F15" si="4">ROUND((E2/B2),0)</f>
        <v>9934</v>
      </c>
      <c r="G2" s="77">
        <f t="shared" ref="G2:G15" si="5">ROUND((E2/C2),0)</f>
        <v>8278</v>
      </c>
      <c r="H2" s="77">
        <f t="shared" ref="H2:H15" si="6">ROUND((E2/D2),0)</f>
        <v>6898</v>
      </c>
      <c r="I2" s="77">
        <f t="shared" ref="I2:I15" si="7">T2</f>
        <v>0</v>
      </c>
      <c r="J2" s="77">
        <f t="shared" ref="J2:J15" si="8">U2</f>
        <v>0</v>
      </c>
      <c r="K2" s="78"/>
      <c r="L2" s="78"/>
      <c r="M2" s="78"/>
      <c r="N2" s="78"/>
      <c r="O2" s="78">
        <v>0</v>
      </c>
      <c r="P2" s="78">
        <f t="shared" ref="P2:P10" si="9">O2/1.2</f>
        <v>0</v>
      </c>
      <c r="Q2" s="78">
        <v>604</v>
      </c>
      <c r="R2" s="79">
        <v>6000000</v>
      </c>
      <c r="S2" s="79" t="s">
        <v>87</v>
      </c>
    </row>
    <row r="3" spans="1:19" x14ac:dyDescent="0.25">
      <c r="A3" s="4">
        <v>2</v>
      </c>
      <c r="B3" s="4">
        <f t="shared" si="0"/>
        <v>372</v>
      </c>
      <c r="C3" s="4">
        <f t="shared" si="1"/>
        <v>446.4</v>
      </c>
      <c r="D3" s="4">
        <f t="shared" si="2"/>
        <v>535.67999999999995</v>
      </c>
      <c r="E3" s="5">
        <f t="shared" si="3"/>
        <v>3500000</v>
      </c>
      <c r="F3" s="4">
        <f t="shared" si="4"/>
        <v>9409</v>
      </c>
      <c r="G3" s="77">
        <f t="shared" si="5"/>
        <v>7841</v>
      </c>
      <c r="H3" s="77">
        <f t="shared" si="6"/>
        <v>6534</v>
      </c>
      <c r="I3" s="77">
        <f t="shared" si="7"/>
        <v>0</v>
      </c>
      <c r="J3" s="77">
        <f t="shared" si="8"/>
        <v>0</v>
      </c>
      <c r="K3" s="78"/>
      <c r="L3" s="78"/>
      <c r="M3" s="78"/>
      <c r="N3" s="78"/>
      <c r="O3" s="78">
        <v>0</v>
      </c>
      <c r="P3" s="78">
        <f t="shared" si="9"/>
        <v>0</v>
      </c>
      <c r="Q3" s="78">
        <v>372</v>
      </c>
      <c r="R3" s="79">
        <v>3500000</v>
      </c>
      <c r="S3" s="79" t="s">
        <v>88</v>
      </c>
    </row>
    <row r="4" spans="1:19" x14ac:dyDescent="0.25">
      <c r="A4" s="4">
        <v>3</v>
      </c>
      <c r="B4" s="4">
        <f t="shared" si="0"/>
        <v>478</v>
      </c>
      <c r="C4" s="4">
        <f t="shared" si="1"/>
        <v>573.6</v>
      </c>
      <c r="D4" s="4">
        <f t="shared" si="2"/>
        <v>688.32</v>
      </c>
      <c r="E4" s="5">
        <f t="shared" si="3"/>
        <v>4500000</v>
      </c>
      <c r="F4" s="4">
        <f t="shared" si="4"/>
        <v>9414</v>
      </c>
      <c r="G4" s="77">
        <f t="shared" si="5"/>
        <v>7845</v>
      </c>
      <c r="H4" s="77">
        <f t="shared" si="6"/>
        <v>6538</v>
      </c>
      <c r="I4" s="77">
        <f t="shared" si="7"/>
        <v>0</v>
      </c>
      <c r="J4" s="77">
        <f t="shared" si="8"/>
        <v>0</v>
      </c>
      <c r="K4" s="78"/>
      <c r="L4" s="78"/>
      <c r="M4" s="78"/>
      <c r="N4" s="78"/>
      <c r="O4" s="78">
        <v>0</v>
      </c>
      <c r="P4" s="78">
        <f t="shared" si="9"/>
        <v>0</v>
      </c>
      <c r="Q4" s="78">
        <v>478</v>
      </c>
      <c r="R4" s="79">
        <v>4500000</v>
      </c>
      <c r="S4" s="79" t="s">
        <v>89</v>
      </c>
    </row>
    <row r="5" spans="1:19" x14ac:dyDescent="0.25">
      <c r="A5" s="4">
        <v>4</v>
      </c>
      <c r="B5" s="4">
        <f t="shared" si="0"/>
        <v>604</v>
      </c>
      <c r="C5" s="4">
        <f t="shared" si="1"/>
        <v>724.8</v>
      </c>
      <c r="D5" s="4">
        <f t="shared" si="2"/>
        <v>869.75999999999988</v>
      </c>
      <c r="E5" s="5">
        <f t="shared" si="3"/>
        <v>6900000</v>
      </c>
      <c r="F5" s="4">
        <f t="shared" si="4"/>
        <v>11424</v>
      </c>
      <c r="G5" s="77">
        <f t="shared" si="5"/>
        <v>9520</v>
      </c>
      <c r="H5" s="77">
        <f t="shared" si="6"/>
        <v>7933</v>
      </c>
      <c r="I5" s="77">
        <f t="shared" si="7"/>
        <v>0</v>
      </c>
      <c r="J5" s="77">
        <f t="shared" si="8"/>
        <v>0</v>
      </c>
      <c r="K5" s="78"/>
      <c r="L5" s="78"/>
      <c r="M5" s="78"/>
      <c r="N5" s="78"/>
      <c r="O5" s="78">
        <v>0</v>
      </c>
      <c r="P5" s="78">
        <f t="shared" si="9"/>
        <v>0</v>
      </c>
      <c r="Q5" s="78">
        <v>604</v>
      </c>
      <c r="R5" s="79">
        <v>6900000</v>
      </c>
      <c r="S5" s="79" t="s">
        <v>90</v>
      </c>
    </row>
    <row r="6" spans="1:19" x14ac:dyDescent="0.25">
      <c r="A6" s="4">
        <v>5</v>
      </c>
      <c r="B6" s="4">
        <f t="shared" si="0"/>
        <v>604</v>
      </c>
      <c r="C6" s="4">
        <f t="shared" si="1"/>
        <v>724.8</v>
      </c>
      <c r="D6" s="4">
        <f t="shared" si="2"/>
        <v>869.75999999999988</v>
      </c>
      <c r="E6" s="5">
        <f t="shared" si="3"/>
        <v>5550000</v>
      </c>
      <c r="F6" s="4">
        <f t="shared" si="4"/>
        <v>9189</v>
      </c>
      <c r="G6" s="77">
        <f t="shared" si="5"/>
        <v>7657</v>
      </c>
      <c r="H6" s="77">
        <f t="shared" si="6"/>
        <v>6381</v>
      </c>
      <c r="I6" s="77">
        <f t="shared" si="7"/>
        <v>0</v>
      </c>
      <c r="J6" s="77">
        <f t="shared" si="8"/>
        <v>0</v>
      </c>
      <c r="K6" s="78"/>
      <c r="L6" s="78"/>
      <c r="M6" s="78"/>
      <c r="N6" s="78"/>
      <c r="O6" s="78">
        <v>0</v>
      </c>
      <c r="P6" s="78">
        <f t="shared" si="9"/>
        <v>0</v>
      </c>
      <c r="Q6" s="78">
        <v>604</v>
      </c>
      <c r="R6" s="79">
        <v>5550000</v>
      </c>
      <c r="S6" s="79" t="s">
        <v>91</v>
      </c>
    </row>
    <row r="7" spans="1:19" x14ac:dyDescent="0.25">
      <c r="A7" s="4">
        <v>6</v>
      </c>
      <c r="B7" s="4">
        <f t="shared" si="0"/>
        <v>602</v>
      </c>
      <c r="C7" s="4">
        <f t="shared" si="1"/>
        <v>722.4</v>
      </c>
      <c r="D7" s="4">
        <f t="shared" si="2"/>
        <v>866.88</v>
      </c>
      <c r="E7" s="5">
        <f t="shared" si="3"/>
        <v>6700000</v>
      </c>
      <c r="F7" s="4">
        <f t="shared" si="4"/>
        <v>11130</v>
      </c>
      <c r="G7" s="77">
        <f t="shared" si="5"/>
        <v>9275</v>
      </c>
      <c r="H7" s="77">
        <f t="shared" si="6"/>
        <v>7729</v>
      </c>
      <c r="I7" s="77">
        <f t="shared" si="7"/>
        <v>0</v>
      </c>
      <c r="J7" s="77">
        <f t="shared" si="8"/>
        <v>0</v>
      </c>
      <c r="K7" s="78"/>
      <c r="L7" s="78"/>
      <c r="M7" s="78"/>
      <c r="N7" s="78"/>
      <c r="O7" s="78">
        <v>0</v>
      </c>
      <c r="P7" s="78">
        <f t="shared" si="9"/>
        <v>0</v>
      </c>
      <c r="Q7" s="78">
        <v>602</v>
      </c>
      <c r="R7" s="79">
        <v>6700000</v>
      </c>
      <c r="S7" s="79" t="s">
        <v>92</v>
      </c>
    </row>
    <row r="8" spans="1:19" x14ac:dyDescent="0.25">
      <c r="A8" s="4">
        <v>7</v>
      </c>
      <c r="B8" s="4">
        <f t="shared" si="0"/>
        <v>596</v>
      </c>
      <c r="C8" s="4">
        <f t="shared" si="1"/>
        <v>715.19999999999993</v>
      </c>
      <c r="D8" s="4">
        <f t="shared" si="2"/>
        <v>858.2399999999999</v>
      </c>
      <c r="E8" s="5">
        <f t="shared" si="3"/>
        <v>7500000</v>
      </c>
      <c r="F8" s="4">
        <f t="shared" si="4"/>
        <v>12584</v>
      </c>
      <c r="G8" s="75">
        <f t="shared" si="5"/>
        <v>10487</v>
      </c>
      <c r="H8" s="75">
        <f t="shared" si="6"/>
        <v>8739</v>
      </c>
      <c r="I8" s="75">
        <f t="shared" si="7"/>
        <v>0</v>
      </c>
      <c r="J8" s="75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596</v>
      </c>
      <c r="R8" s="76">
        <v>7500000</v>
      </c>
      <c r="S8" s="76" t="s">
        <v>93</v>
      </c>
    </row>
    <row r="9" spans="1:19" x14ac:dyDescent="0.25">
      <c r="A9" s="4">
        <v>8</v>
      </c>
      <c r="B9" s="4">
        <f t="shared" si="0"/>
        <v>414</v>
      </c>
      <c r="C9" s="4">
        <f t="shared" si="1"/>
        <v>496.79999999999995</v>
      </c>
      <c r="D9" s="4">
        <f t="shared" si="2"/>
        <v>596.16</v>
      </c>
      <c r="E9" s="5">
        <f t="shared" si="3"/>
        <v>4500000</v>
      </c>
      <c r="F9" s="4">
        <f t="shared" si="4"/>
        <v>10870</v>
      </c>
      <c r="G9" s="75">
        <f t="shared" si="5"/>
        <v>9058</v>
      </c>
      <c r="H9" s="75">
        <f t="shared" si="6"/>
        <v>7548</v>
      </c>
      <c r="I9" s="75">
        <f t="shared" si="7"/>
        <v>0</v>
      </c>
      <c r="J9" s="75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414</v>
      </c>
      <c r="R9" s="76">
        <v>4500000</v>
      </c>
      <c r="S9" s="76" t="s">
        <v>94</v>
      </c>
    </row>
    <row r="10" spans="1:19" x14ac:dyDescent="0.25">
      <c r="A10" s="4">
        <v>9</v>
      </c>
      <c r="B10" s="4">
        <f t="shared" si="0"/>
        <v>420</v>
      </c>
      <c r="C10" s="4">
        <f t="shared" si="1"/>
        <v>504</v>
      </c>
      <c r="D10" s="4">
        <f t="shared" si="2"/>
        <v>604.79999999999995</v>
      </c>
      <c r="E10" s="5">
        <f t="shared" si="3"/>
        <v>5500000</v>
      </c>
      <c r="F10" s="4">
        <f t="shared" si="4"/>
        <v>13095</v>
      </c>
      <c r="G10" s="75">
        <f t="shared" si="5"/>
        <v>10913</v>
      </c>
      <c r="H10" s="75">
        <f t="shared" si="6"/>
        <v>9094</v>
      </c>
      <c r="I10" s="75">
        <f t="shared" si="7"/>
        <v>0</v>
      </c>
      <c r="J10" s="75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420</v>
      </c>
      <c r="R10" s="76">
        <v>5500000</v>
      </c>
      <c r="S10" s="2"/>
    </row>
    <row r="11" spans="1:19" x14ac:dyDescent="0.25">
      <c r="A11" s="4">
        <v>10</v>
      </c>
      <c r="B11" s="4">
        <f t="shared" si="0"/>
        <v>454.16666666666669</v>
      </c>
      <c r="C11" s="4">
        <f t="shared" si="1"/>
        <v>545</v>
      </c>
      <c r="D11" s="4">
        <f t="shared" si="2"/>
        <v>654</v>
      </c>
      <c r="E11" s="5">
        <f t="shared" si="3"/>
        <v>5500000</v>
      </c>
      <c r="F11" s="4">
        <f t="shared" si="4"/>
        <v>12110</v>
      </c>
      <c r="G11" s="75">
        <f t="shared" si="5"/>
        <v>10092</v>
      </c>
      <c r="H11" s="75">
        <f t="shared" si="6"/>
        <v>8410</v>
      </c>
      <c r="I11" s="75">
        <f t="shared" si="7"/>
        <v>0</v>
      </c>
      <c r="J11" s="75">
        <f t="shared" si="8"/>
        <v>0</v>
      </c>
      <c r="K11" s="7"/>
      <c r="L11" s="7"/>
      <c r="M11" s="7"/>
      <c r="N11" s="7"/>
      <c r="O11" s="7">
        <v>0</v>
      </c>
      <c r="P11" s="7">
        <v>545</v>
      </c>
      <c r="Q11" s="7">
        <f t="shared" ref="Q11:Q15" si="10">P11/1.2</f>
        <v>454.16666666666669</v>
      </c>
      <c r="R11" s="76">
        <v>5500000</v>
      </c>
      <c r="S11" s="2"/>
    </row>
    <row r="12" spans="1:19" x14ac:dyDescent="0.25">
      <c r="A12" s="4">
        <v>11</v>
      </c>
      <c r="B12" s="4">
        <f t="shared" si="0"/>
        <v>390</v>
      </c>
      <c r="C12" s="4">
        <f t="shared" si="1"/>
        <v>468</v>
      </c>
      <c r="D12" s="4">
        <f t="shared" si="2"/>
        <v>561.6</v>
      </c>
      <c r="E12" s="5">
        <f t="shared" si="3"/>
        <v>5000000</v>
      </c>
      <c r="F12" s="4">
        <f t="shared" si="4"/>
        <v>12821</v>
      </c>
      <c r="G12" s="75">
        <f t="shared" si="5"/>
        <v>10684</v>
      </c>
      <c r="H12" s="75">
        <f t="shared" si="6"/>
        <v>8903</v>
      </c>
      <c r="I12" s="75">
        <f t="shared" si="7"/>
        <v>0</v>
      </c>
      <c r="J12" s="75">
        <f t="shared" si="8"/>
        <v>0</v>
      </c>
      <c r="K12" s="7"/>
      <c r="L12" s="7"/>
      <c r="M12" s="7"/>
      <c r="N12" s="7"/>
      <c r="O12" s="7">
        <v>0</v>
      </c>
      <c r="P12" s="7">
        <f t="shared" ref="P11:P15" si="11">O12/1.2</f>
        <v>0</v>
      </c>
      <c r="Q12" s="7">
        <v>390</v>
      </c>
      <c r="R12" s="76">
        <v>5000000</v>
      </c>
      <c r="S12" s="2"/>
    </row>
    <row r="13" spans="1:19" x14ac:dyDescent="0.25">
      <c r="A13" s="4">
        <v>12</v>
      </c>
      <c r="B13" s="4">
        <f t="shared" si="0"/>
        <v>323</v>
      </c>
      <c r="C13" s="4">
        <f t="shared" si="1"/>
        <v>387.59999999999997</v>
      </c>
      <c r="D13" s="4">
        <f t="shared" si="2"/>
        <v>465.11999999999995</v>
      </c>
      <c r="E13" s="5">
        <f t="shared" si="3"/>
        <v>4500000</v>
      </c>
      <c r="F13" s="4">
        <f t="shared" si="4"/>
        <v>13932</v>
      </c>
      <c r="G13" s="75">
        <f t="shared" si="5"/>
        <v>11610</v>
      </c>
      <c r="H13" s="75">
        <f t="shared" si="6"/>
        <v>9675</v>
      </c>
      <c r="I13" s="75">
        <f t="shared" si="7"/>
        <v>0</v>
      </c>
      <c r="J13" s="75">
        <f t="shared" si="8"/>
        <v>0</v>
      </c>
      <c r="K13" s="7"/>
      <c r="L13" s="7"/>
      <c r="M13" s="7"/>
      <c r="N13" s="7"/>
      <c r="O13" s="7">
        <v>0</v>
      </c>
      <c r="P13" s="7">
        <f t="shared" si="11"/>
        <v>0</v>
      </c>
      <c r="Q13" s="7">
        <v>323</v>
      </c>
      <c r="R13" s="76">
        <v>4500000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0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0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C23" s="10" t="s">
        <v>95</v>
      </c>
      <c r="F23" s="10" t="s">
        <v>71</v>
      </c>
      <c r="G23" s="10">
        <v>719</v>
      </c>
    </row>
    <row r="24" spans="1:19" s="10" customFormat="1" x14ac:dyDescent="0.25">
      <c r="C24" s="68" t="s">
        <v>75</v>
      </c>
      <c r="D24" s="68" t="s">
        <v>85</v>
      </c>
      <c r="F24" s="69" t="s">
        <v>97</v>
      </c>
      <c r="G24" s="10">
        <v>46</v>
      </c>
    </row>
    <row r="25" spans="1:19" s="10" customFormat="1" x14ac:dyDescent="0.25">
      <c r="C25" s="68" t="s">
        <v>1</v>
      </c>
      <c r="D25" s="68">
        <v>3500000</v>
      </c>
      <c r="F25" s="70" t="s">
        <v>98</v>
      </c>
      <c r="G25" s="10">
        <v>20</v>
      </c>
    </row>
    <row r="26" spans="1:19" s="10" customFormat="1" x14ac:dyDescent="0.25">
      <c r="F26" s="70" t="s">
        <v>99</v>
      </c>
      <c r="G26" s="70">
        <f>SUM(G23:G25)</f>
        <v>785</v>
      </c>
    </row>
    <row r="27" spans="1:19" s="10" customFormat="1" x14ac:dyDescent="0.25">
      <c r="C27" s="10" t="s">
        <v>96</v>
      </c>
      <c r="F27" s="70" t="s">
        <v>95</v>
      </c>
    </row>
    <row r="28" spans="1:19" s="10" customFormat="1" x14ac:dyDescent="0.25">
      <c r="C28" s="68" t="s">
        <v>75</v>
      </c>
      <c r="D28" s="68" t="s">
        <v>85</v>
      </c>
      <c r="F28" s="53" t="s">
        <v>86</v>
      </c>
      <c r="G28" s="53">
        <v>372</v>
      </c>
      <c r="H28" s="10">
        <f>G28+G36</f>
        <v>786</v>
      </c>
    </row>
    <row r="29" spans="1:19" s="10" customFormat="1" x14ac:dyDescent="0.25">
      <c r="C29" s="68" t="s">
        <v>1</v>
      </c>
      <c r="D29" s="68">
        <v>4000000</v>
      </c>
      <c r="F29" s="53" t="s">
        <v>72</v>
      </c>
      <c r="G29" s="53">
        <v>446</v>
      </c>
      <c r="H29" s="10">
        <f>G29/G28</f>
        <v>1.1989247311827957</v>
      </c>
    </row>
    <row r="30" spans="1:19" s="10" customFormat="1" x14ac:dyDescent="0.25">
      <c r="F30" s="53" t="s">
        <v>73</v>
      </c>
      <c r="G30" s="53"/>
    </row>
    <row r="31" spans="1:19" s="10" customFormat="1" x14ac:dyDescent="0.25">
      <c r="C31" s="71"/>
      <c r="D31" s="71"/>
      <c r="F31" s="71" t="s">
        <v>74</v>
      </c>
      <c r="G31" s="71">
        <f>G29*G30</f>
        <v>0</v>
      </c>
      <c r="H31" s="10">
        <f>G31/D29</f>
        <v>0</v>
      </c>
    </row>
    <row r="32" spans="1:19" s="10" customFormat="1" x14ac:dyDescent="0.25">
      <c r="C32" s="71"/>
      <c r="D32" s="71"/>
      <c r="F32" s="71" t="s">
        <v>24</v>
      </c>
      <c r="G32" s="71">
        <f>G31*90%</f>
        <v>0</v>
      </c>
    </row>
    <row r="33" spans="3:8" s="10" customFormat="1" x14ac:dyDescent="0.25">
      <c r="C33" s="71"/>
      <c r="D33" s="71"/>
      <c r="F33" s="71" t="s">
        <v>25</v>
      </c>
      <c r="G33" s="71">
        <f>G31*80%</f>
        <v>0</v>
      </c>
    </row>
    <row r="34" spans="3:8" s="10" customFormat="1" x14ac:dyDescent="0.25">
      <c r="C34" s="71"/>
      <c r="D34" s="71"/>
    </row>
    <row r="35" spans="3:8" s="10" customFormat="1" x14ac:dyDescent="0.25">
      <c r="C35" s="71"/>
      <c r="D35" s="71"/>
      <c r="F35" s="70" t="s">
        <v>96</v>
      </c>
    </row>
    <row r="36" spans="3:8" s="10" customFormat="1" x14ac:dyDescent="0.25">
      <c r="F36" s="53" t="s">
        <v>86</v>
      </c>
      <c r="G36" s="53">
        <v>414</v>
      </c>
    </row>
    <row r="37" spans="3:8" s="10" customFormat="1" x14ac:dyDescent="0.25">
      <c r="F37" s="53" t="s">
        <v>72</v>
      </c>
      <c r="G37" s="53">
        <v>497</v>
      </c>
      <c r="H37" s="10">
        <f>G37/G36</f>
        <v>1.2004830917874396</v>
      </c>
    </row>
    <row r="38" spans="3:8" s="10" customFormat="1" x14ac:dyDescent="0.25">
      <c r="F38" s="53" t="s">
        <v>73</v>
      </c>
      <c r="G38" s="53"/>
    </row>
    <row r="39" spans="3:8" s="10" customFormat="1" x14ac:dyDescent="0.25">
      <c r="F39" s="71" t="s">
        <v>74</v>
      </c>
      <c r="G39" s="71">
        <f>G37*G38</f>
        <v>0</v>
      </c>
      <c r="H39" s="10" t="e">
        <f>G39/D37</f>
        <v>#DIV/0!</v>
      </c>
    </row>
    <row r="40" spans="3:8" s="10" customFormat="1" x14ac:dyDescent="0.25">
      <c r="F40" s="71" t="s">
        <v>24</v>
      </c>
      <c r="G40" s="71">
        <f>G39*90%</f>
        <v>0</v>
      </c>
    </row>
    <row r="41" spans="3:8" x14ac:dyDescent="0.25">
      <c r="F41" s="71" t="s">
        <v>25</v>
      </c>
      <c r="G41" s="71">
        <f>G39*80%</f>
        <v>0</v>
      </c>
      <c r="H41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2023-12-15T10:34:08Z</dcterms:modified>
</cp:coreProperties>
</file>