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Mangesh  Naik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39" r:id="rId9"/>
    <sheet name="Sheet7" sheetId="40" r:id="rId10"/>
    <sheet name="MB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C14" i="25"/>
  <c r="I21" i="41"/>
  <c r="I20" i="41"/>
  <c r="J26" i="41"/>
  <c r="I25" i="41"/>
  <c r="I24" i="41"/>
  <c r="I26" i="41" s="1"/>
  <c r="J17" i="41"/>
  <c r="I17" i="41"/>
  <c r="I13" i="41"/>
  <c r="I6" i="41"/>
  <c r="I7" i="41"/>
  <c r="I8" i="41"/>
  <c r="I9" i="41"/>
  <c r="I10" i="41"/>
  <c r="I11" i="41"/>
  <c r="I12" i="41"/>
  <c r="H20" i="41"/>
  <c r="H19" i="41"/>
  <c r="I16" i="41"/>
  <c r="I15" i="41"/>
  <c r="I14" i="41"/>
  <c r="I5" i="41" l="1"/>
  <c r="C18" i="25" l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P9" i="4"/>
  <c r="Q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<sst xmlns="http://schemas.openxmlformats.org/spreadsheetml/2006/main" count="129" uniqueCount="99">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</sst>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64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  <xf numFmtId="43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133350</xdr:rowOff>
    </xdr:from>
    <xdr:to>
      <xdr:col>11</xdr:col>
      <xdr:colOff>552450</xdr:colOff>
      <xdr:row>22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33350"/>
          <a:ext cx="5724525" cy="409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85725</xdr:rowOff>
    </xdr:from>
    <xdr:to>
      <xdr:col>10</xdr:col>
      <xdr:colOff>85725</xdr:colOff>
      <xdr:row>19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5725"/>
          <a:ext cx="5724525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152400</xdr:rowOff>
    </xdr:from>
    <xdr:to>
      <xdr:col>9</xdr:col>
      <xdr:colOff>247650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34050" cy="3724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</xdr:row>
      <xdr:rowOff>28575</xdr:rowOff>
    </xdr:from>
    <xdr:to>
      <xdr:col>13</xdr:col>
      <xdr:colOff>552450</xdr:colOff>
      <xdr:row>20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409575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38100</xdr:colOff>
      <xdr:row>25</xdr:row>
      <xdr:rowOff>123825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91700" cy="4886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161925</xdr:colOff>
      <xdr:row>23</xdr:row>
      <xdr:rowOff>13693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696325" cy="43951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D15" sqref="D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42535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40500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40500</v>
      </c>
      <c r="D5" s="57" t="s">
        <v>61</v>
      </c>
      <c r="E5" s="58">
        <f>ROUND(C5/10.764,0)</f>
        <v>3763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20900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19600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0.19</v>
      </c>
      <c r="D8" s="102">
        <f>1-C8</f>
        <v>0.81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15876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36776</v>
      </c>
      <c r="D10" s="57" t="s">
        <v>61</v>
      </c>
      <c r="E10" s="58">
        <f>ROUND(C10/10.764,0)</f>
        <v>3417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19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41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1065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3639105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2130000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P12" sqref="P12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J26"/>
  <sheetViews>
    <sheetView topLeftCell="A10" workbookViewId="0">
      <selection activeCell="I26" sqref="I26"/>
    </sheetView>
  </sheetViews>
  <sheetFormatPr defaultRowHeight="15"/>
  <sheetData>
    <row r="5" spans="7:9">
      <c r="G5">
        <v>18.899999999999999</v>
      </c>
      <c r="H5">
        <v>9.9</v>
      </c>
      <c r="I5">
        <f>H5*G5</f>
        <v>187.10999999999999</v>
      </c>
    </row>
    <row r="6" spans="7:9">
      <c r="G6">
        <v>8.6</v>
      </c>
      <c r="H6">
        <v>11.4</v>
      </c>
      <c r="I6" s="75">
        <f t="shared" ref="I6:I12" si="0">H6*G6</f>
        <v>98.039999999999992</v>
      </c>
    </row>
    <row r="7" spans="7:9">
      <c r="G7">
        <v>14.1</v>
      </c>
      <c r="H7">
        <v>9.6</v>
      </c>
      <c r="I7" s="75">
        <f t="shared" si="0"/>
        <v>135.35999999999999</v>
      </c>
    </row>
    <row r="8" spans="7:9">
      <c r="G8">
        <v>8.6999999999999993</v>
      </c>
      <c r="H8">
        <v>10.5</v>
      </c>
      <c r="I8" s="75">
        <f t="shared" si="0"/>
        <v>91.35</v>
      </c>
    </row>
    <row r="9" spans="7:9">
      <c r="G9">
        <v>6.7</v>
      </c>
      <c r="H9">
        <v>4.2</v>
      </c>
      <c r="I9" s="75">
        <f t="shared" si="0"/>
        <v>28.14</v>
      </c>
    </row>
    <row r="10" spans="7:9">
      <c r="G10">
        <v>7.1</v>
      </c>
      <c r="H10">
        <v>7.8</v>
      </c>
      <c r="I10" s="75">
        <f t="shared" si="0"/>
        <v>55.379999999999995</v>
      </c>
    </row>
    <row r="11" spans="7:9">
      <c r="G11">
        <v>11.6</v>
      </c>
      <c r="H11">
        <v>3.8</v>
      </c>
      <c r="I11" s="75">
        <f t="shared" si="0"/>
        <v>44.08</v>
      </c>
    </row>
    <row r="12" spans="7:9">
      <c r="G12">
        <v>4.5999999999999996</v>
      </c>
      <c r="H12">
        <v>3.9</v>
      </c>
      <c r="I12" s="75">
        <f t="shared" si="0"/>
        <v>17.939999999999998</v>
      </c>
    </row>
    <row r="13" spans="7:9">
      <c r="I13">
        <f>SUM(I5:I12)</f>
        <v>657.40000000000009</v>
      </c>
    </row>
    <row r="14" spans="7:9">
      <c r="G14">
        <v>4.1100000000000003</v>
      </c>
      <c r="H14">
        <v>18.07</v>
      </c>
      <c r="I14">
        <f>H14*G14</f>
        <v>74.267700000000005</v>
      </c>
    </row>
    <row r="15" spans="7:9">
      <c r="G15">
        <v>4.2</v>
      </c>
      <c r="H15">
        <v>7.3</v>
      </c>
      <c r="I15" s="75">
        <f>H15*G15</f>
        <v>30.66</v>
      </c>
    </row>
    <row r="16" spans="7:9">
      <c r="I16" s="75">
        <f>SUM(I14:I15)</f>
        <v>104.9277</v>
      </c>
    </row>
    <row r="17" spans="7:10">
      <c r="I17" s="120">
        <f>I13+I16</f>
        <v>762.32770000000005</v>
      </c>
      <c r="J17" s="120">
        <f>I17*1.2</f>
        <v>914.79324000000008</v>
      </c>
    </row>
    <row r="19" spans="7:10">
      <c r="G19">
        <v>79.55</v>
      </c>
      <c r="H19" s="124">
        <f>G19*10.764</f>
        <v>856.2761999999999</v>
      </c>
    </row>
    <row r="20" spans="7:10">
      <c r="G20">
        <v>48.5</v>
      </c>
      <c r="H20" s="124">
        <f>G20*10.764</f>
        <v>522.05399999999997</v>
      </c>
      <c r="I20" s="120">
        <f>H20*0.4</f>
        <v>208.82159999999999</v>
      </c>
    </row>
    <row r="21" spans="7:10">
      <c r="I21" s="124">
        <f>H19+I20</f>
        <v>1065.0978</v>
      </c>
    </row>
    <row r="24" spans="7:10">
      <c r="G24">
        <v>8.8000000000000007</v>
      </c>
      <c r="H24">
        <v>34.299999999999997</v>
      </c>
      <c r="I24">
        <f>H24*G24</f>
        <v>301.83999999999997</v>
      </c>
    </row>
    <row r="25" spans="7:10">
      <c r="G25">
        <v>7.3</v>
      </c>
      <c r="H25">
        <v>19.600000000000001</v>
      </c>
      <c r="I25" s="75">
        <f>H25*G25</f>
        <v>143.08000000000001</v>
      </c>
    </row>
    <row r="26" spans="7:10">
      <c r="I26">
        <f>SUM(I24:I25)</f>
        <v>444.91999999999996</v>
      </c>
      <c r="J26">
        <f>I26*1.2</f>
        <v>533.90399999999988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A14" sqref="AA1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G18" sqref="G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2.5703125" bestFit="1" customWidth="1"/>
    <col min="9" max="9" width="12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4500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11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118"/>
      <c r="G6" s="78"/>
    </row>
    <row r="7" spans="1:8">
      <c r="A7" s="15" t="s">
        <v>17</v>
      </c>
      <c r="B7" s="24"/>
      <c r="C7" s="25">
        <v>19</v>
      </c>
      <c r="D7" s="25"/>
      <c r="F7" s="118"/>
      <c r="G7" s="78"/>
    </row>
    <row r="8" spans="1:8">
      <c r="A8" s="15" t="s">
        <v>18</v>
      </c>
      <c r="B8" s="24"/>
      <c r="C8" s="25">
        <f>C9-C7</f>
        <v>41</v>
      </c>
      <c r="D8" s="25"/>
      <c r="F8" s="11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28.5</v>
      </c>
      <c r="D10" s="25"/>
      <c r="F10" s="78"/>
      <c r="G10" s="78"/>
    </row>
    <row r="11" spans="1:8">
      <c r="A11" s="15"/>
      <c r="B11" s="26"/>
      <c r="C11" s="27">
        <f>C10%</f>
        <v>0.28499999999999998</v>
      </c>
      <c r="D11" s="27"/>
      <c r="F11" s="78"/>
      <c r="G11" s="78"/>
    </row>
    <row r="12" spans="1:8">
      <c r="A12" s="15" t="s">
        <v>21</v>
      </c>
      <c r="B12" s="19"/>
      <c r="C12" s="20">
        <f>C6*C11</f>
        <v>570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1430</v>
      </c>
      <c r="D13" s="23"/>
      <c r="F13" s="78"/>
      <c r="G13" s="78"/>
    </row>
    <row r="14" spans="1:8">
      <c r="A14" s="15" t="s">
        <v>15</v>
      </c>
      <c r="B14" s="19"/>
      <c r="C14" s="20">
        <f>C5</f>
        <v>2500</v>
      </c>
      <c r="D14" s="23"/>
      <c r="F14" s="11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3930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98</v>
      </c>
      <c r="B18" s="7"/>
      <c r="C18" s="76">
        <v>1065</v>
      </c>
      <c r="D18" s="76"/>
      <c r="E18" s="77"/>
      <c r="F18" s="119"/>
      <c r="G18" s="78"/>
    </row>
    <row r="19" spans="1:9">
      <c r="A19" s="15"/>
      <c r="B19" s="6"/>
      <c r="C19" s="30">
        <f>C18*C16</f>
        <v>4185450</v>
      </c>
      <c r="D19" s="78" t="s">
        <v>68</v>
      </c>
      <c r="E19" s="30"/>
      <c r="F19" s="78"/>
      <c r="G19" s="78"/>
      <c r="I19" s="61"/>
    </row>
    <row r="20" spans="1:9">
      <c r="A20" s="15"/>
      <c r="B20" s="125">
        <f>C20*0.8</f>
        <v>3180942</v>
      </c>
      <c r="C20" s="31">
        <f>C19*95%</f>
        <v>3976177.5</v>
      </c>
      <c r="D20" s="78" t="s">
        <v>24</v>
      </c>
      <c r="E20" s="31"/>
      <c r="F20" s="78"/>
      <c r="G20" s="78"/>
    </row>
    <row r="21" spans="1:9">
      <c r="A21" s="15"/>
      <c r="C21" s="31">
        <f>C19*80%</f>
        <v>3348360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2130000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8719.6875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/>
      <c r="D29" s="120"/>
    </row>
    <row r="30" spans="1:9">
      <c r="C30"/>
      <c r="D30" s="120"/>
    </row>
    <row r="31" spans="1:9">
      <c r="C31"/>
      <c r="D31" s="120"/>
      <c r="E31" s="120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 s="120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85" zoomScaleNormal="85" workbookViewId="0">
      <selection activeCell="N20" sqref="N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0">O9/1.2</f>
        <v>0</v>
      </c>
      <c r="Q9" s="75">
        <f t="shared" ref="Q9" si="11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2">O10/1.2</f>
        <v>0</v>
      </c>
      <c r="Q10" s="75">
        <f t="shared" ref="Q10" si="13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4">O11/1.2</f>
        <v>0</v>
      </c>
      <c r="Q11">
        <f t="shared" ref="Q11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6">O12/1.2</f>
        <v>0</v>
      </c>
      <c r="Q12">
        <f t="shared" ref="Q12" si="17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866.66666666666674</v>
      </c>
      <c r="C13" s="4">
        <f t="shared" si="2"/>
        <v>1040</v>
      </c>
      <c r="D13" s="4">
        <f t="shared" si="3"/>
        <v>1248</v>
      </c>
      <c r="E13" s="5">
        <f t="shared" si="4"/>
        <v>3600000</v>
      </c>
      <c r="F13" s="4">
        <f t="shared" si="5"/>
        <v>4154</v>
      </c>
      <c r="G13" s="4">
        <f t="shared" si="6"/>
        <v>3462</v>
      </c>
      <c r="H13" s="4">
        <f t="shared" si="7"/>
        <v>2885</v>
      </c>
      <c r="I13" s="4">
        <f t="shared" si="8"/>
        <v>0</v>
      </c>
      <c r="J13" s="4">
        <f t="shared" si="9"/>
        <v>0</v>
      </c>
      <c r="O13">
        <v>0</v>
      </c>
      <c r="P13">
        <v>1040</v>
      </c>
      <c r="Q13">
        <f t="shared" ref="Q13" si="18">P13/1.2</f>
        <v>866.66666666666674</v>
      </c>
      <c r="R13" s="2">
        <v>3600000</v>
      </c>
      <c r="S13" s="2"/>
    </row>
    <row r="14" spans="1:35">
      <c r="A14" s="4">
        <f t="shared" si="0"/>
        <v>0</v>
      </c>
      <c r="B14" s="4">
        <f t="shared" si="1"/>
        <v>427</v>
      </c>
      <c r="C14" s="4">
        <f t="shared" si="2"/>
        <v>512.4</v>
      </c>
      <c r="D14" s="4">
        <f t="shared" si="3"/>
        <v>614.88</v>
      </c>
      <c r="E14" s="5">
        <f t="shared" si="4"/>
        <v>1944000</v>
      </c>
      <c r="F14" s="4">
        <f t="shared" si="5"/>
        <v>4553</v>
      </c>
      <c r="G14" s="4">
        <f t="shared" si="6"/>
        <v>3794</v>
      </c>
      <c r="H14" s="4">
        <f t="shared" si="7"/>
        <v>3162</v>
      </c>
      <c r="I14" s="4">
        <f t="shared" si="8"/>
        <v>0</v>
      </c>
      <c r="J14" s="4">
        <f t="shared" si="9"/>
        <v>0</v>
      </c>
      <c r="O14">
        <v>0</v>
      </c>
      <c r="P14">
        <f t="shared" ref="P14" si="19">O14/1.2</f>
        <v>0</v>
      </c>
      <c r="Q14">
        <v>427</v>
      </c>
      <c r="R14" s="2">
        <v>1944000</v>
      </c>
      <c r="S14" s="2"/>
    </row>
    <row r="15" spans="1:35">
      <c r="A15" s="4">
        <f t="shared" si="0"/>
        <v>0</v>
      </c>
      <c r="B15" s="4">
        <f t="shared" si="1"/>
        <v>550</v>
      </c>
      <c r="C15" s="4">
        <f t="shared" si="2"/>
        <v>660</v>
      </c>
      <c r="D15" s="4">
        <f t="shared" si="3"/>
        <v>792</v>
      </c>
      <c r="E15" s="5">
        <f t="shared" si="4"/>
        <v>2112000</v>
      </c>
      <c r="F15" s="4">
        <f t="shared" si="5"/>
        <v>3840</v>
      </c>
      <c r="G15" s="4">
        <f t="shared" si="6"/>
        <v>3200</v>
      </c>
      <c r="H15" s="4">
        <f t="shared" si="7"/>
        <v>2667</v>
      </c>
      <c r="I15" s="4">
        <f t="shared" si="8"/>
        <v>0</v>
      </c>
      <c r="J15" s="4">
        <f t="shared" si="9"/>
        <v>0</v>
      </c>
      <c r="O15">
        <v>0</v>
      </c>
      <c r="P15">
        <v>660</v>
      </c>
      <c r="Q15">
        <f t="shared" ref="Q15" si="20">P15/1.2</f>
        <v>550</v>
      </c>
      <c r="R15" s="2">
        <v>2112000</v>
      </c>
      <c r="S15" s="2"/>
    </row>
    <row r="16" spans="1:35">
      <c r="A16" s="4">
        <f t="shared" ref="A16:A19" si="21">N16</f>
        <v>0</v>
      </c>
      <c r="B16" s="4">
        <f t="shared" ref="B16:B19" si="22">Q16</f>
        <v>357</v>
      </c>
      <c r="C16" s="4">
        <f t="shared" ref="C16:C19" si="23">B16*1.2</f>
        <v>428.4</v>
      </c>
      <c r="D16" s="4">
        <f t="shared" ref="D16:D19" si="24">C16*1.2</f>
        <v>514.07999999999993</v>
      </c>
      <c r="E16" s="5">
        <f t="shared" ref="E16:E19" si="25">R16</f>
        <v>1424000</v>
      </c>
      <c r="F16" s="4">
        <f t="shared" ref="F16:F19" si="26">ROUND((E16/B16),0)</f>
        <v>3989</v>
      </c>
      <c r="G16" s="4">
        <f t="shared" ref="G16:G19" si="27">ROUND((E16/C16),0)</f>
        <v>3324</v>
      </c>
      <c r="H16" s="4">
        <f t="shared" ref="H16:H19" si="28">ROUND((E16/D16),0)</f>
        <v>2770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v>357</v>
      </c>
      <c r="R16" s="2">
        <v>1424000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ref="Q17:Q18" si="31">P17/1.2</f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C1" sqref="C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E2" sqref="E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E3" sqref="E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K38" sqref="K3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Sheet7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2023-12-13T10:13:21Z</dcterms:modified>
</cp:coreProperties>
</file>