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S5" i="5" l="1"/>
  <c r="P3" i="5"/>
  <c r="P9" i="5"/>
  <c r="O9" i="5"/>
  <c r="O7" i="5"/>
  <c r="C6" i="5"/>
  <c r="O6" i="5"/>
  <c r="C20" i="5"/>
  <c r="B7" i="5"/>
  <c r="B18" i="5"/>
  <c r="B23" i="5"/>
  <c r="B20" i="5"/>
  <c r="B22" i="5"/>
  <c r="B21" i="5"/>
  <c r="B15" i="5"/>
  <c r="B13" i="5"/>
  <c r="B12" i="5"/>
  <c r="B8" i="5"/>
  <c r="O18" i="5" l="1"/>
  <c r="O19" i="5"/>
  <c r="O20" i="5"/>
  <c r="O21" i="5"/>
  <c r="O22" i="5"/>
  <c r="O23" i="5"/>
  <c r="O24" i="5"/>
  <c r="O25" i="5"/>
  <c r="O26" i="5"/>
  <c r="O27" i="5"/>
  <c r="O28" i="5"/>
  <c r="O29" i="5"/>
  <c r="O30" i="5"/>
  <c r="O17" i="5"/>
  <c r="H4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B25" i="5" l="1"/>
  <c r="J40" i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<sst xmlns="http://schemas.openxmlformats.org/spreadsheetml/2006/main" count="71" uniqueCount="51">
  <si>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</si>
  <si>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</si>
  <si>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</si>
  <si>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</si>
  <si>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</si>
  <si>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</si>
  <si>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</si>
  <si>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</si>
  <si>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</si>
  <si>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</si>
  <si>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</si>
  <si>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</si>
  <si>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</si>
  <si>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</si>
  <si>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</si>
  <si>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</si>
  <si>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</si>
  <si>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</si>
  <si>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</si>
  <si>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</si>
  <si>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</si>
  <si>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</si>
  <si>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</si>
  <si>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</si>
  <si>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</si>
  <si>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</si>
  <si>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</si>
  <si>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</si>
  <si>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</si>
  <si>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</si>
  <si>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</si>
  <si>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</si>
  <si>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</si>
  <si>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</si>
  <si>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</si>
  <si>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</si>
  <si>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</si>
  <si>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</si>
  <si>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</si>
  <si>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</si>
  <si>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</si>
  <si>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</si>
  <si>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</si>
  <si>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</si>
  <si>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</si>
  <si>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</si>
  <si>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</si>
  <si>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</si>
  <si>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ca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</si>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</sst>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workbookViewId="0">
      <selection activeCell="Q15" sqref="Q1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3" max="13" width="12.5703125" bestFit="1" customWidth="1"/>
    <col min="14" max="14" width="9.28515625" bestFit="1" customWidth="1"/>
    <col min="15" max="15" width="10" bestFit="1" customWidth="1"/>
    <col min="16" max="16" width="9.28515625" bestFit="1" customWidth="1"/>
    <col min="19" max="19" width="12.5703125" bestFit="1" customWidth="1"/>
  </cols>
  <sheetData>
    <row r="2" spans="1:19" x14ac:dyDescent="0.25">
      <c r="A2" s="17"/>
      <c r="B2" s="17"/>
    </row>
    <row r="3" spans="1:19" x14ac:dyDescent="0.25">
      <c r="A3" s="17" t="s">
        <v>34</v>
      </c>
      <c r="B3" s="17"/>
      <c r="N3" t="s">
        <v>49</v>
      </c>
      <c r="O3" s="1">
        <v>48000</v>
      </c>
      <c r="P3" s="49">
        <f>O3/10.764</f>
        <v>4459.3088071348948</v>
      </c>
      <c r="Q3" s="1"/>
      <c r="R3" s="1"/>
      <c r="S3" s="1">
        <v>455</v>
      </c>
    </row>
    <row r="4" spans="1:19" x14ac:dyDescent="0.25">
      <c r="A4" s="17" t="s">
        <v>20</v>
      </c>
      <c r="B4" s="17">
        <v>2023</v>
      </c>
      <c r="F4">
        <v>2005</v>
      </c>
      <c r="G4">
        <v>2023</v>
      </c>
      <c r="H4">
        <f>G4-F4</f>
        <v>18</v>
      </c>
      <c r="N4" t="s">
        <v>50</v>
      </c>
      <c r="O4" s="1">
        <v>8880</v>
      </c>
      <c r="P4" s="49"/>
      <c r="Q4" s="1"/>
      <c r="R4" s="1"/>
      <c r="S4" s="1">
        <v>3805</v>
      </c>
    </row>
    <row r="5" spans="1:19" x14ac:dyDescent="0.25">
      <c r="A5" s="17" t="s">
        <v>21</v>
      </c>
      <c r="B5" s="17">
        <v>2005</v>
      </c>
      <c r="O5" s="1"/>
      <c r="P5" s="49"/>
      <c r="Q5" s="1"/>
      <c r="R5" s="1"/>
      <c r="S5" s="1">
        <f>S4*S3</f>
        <v>1731275</v>
      </c>
    </row>
    <row r="6" spans="1:19" x14ac:dyDescent="0.25">
      <c r="A6" s="17" t="s">
        <v>22</v>
      </c>
      <c r="B6" s="17">
        <f>B4-B5</f>
        <v>18</v>
      </c>
      <c r="C6">
        <f>100-B6</f>
        <v>82</v>
      </c>
      <c r="F6" t="s">
        <v>47</v>
      </c>
      <c r="G6">
        <v>455</v>
      </c>
      <c r="O6" s="1">
        <f>O3-O4</f>
        <v>39120</v>
      </c>
      <c r="P6" s="49"/>
      <c r="Q6" s="1"/>
      <c r="R6" s="1"/>
      <c r="S6" s="1"/>
    </row>
    <row r="7" spans="1:19" x14ac:dyDescent="0.25">
      <c r="A7" s="17"/>
      <c r="B7" s="17">
        <f>60-B6</f>
        <v>42</v>
      </c>
      <c r="O7" s="1">
        <f>O6*82%</f>
        <v>32078.399999999998</v>
      </c>
      <c r="P7" s="49"/>
      <c r="Q7" s="1"/>
      <c r="R7" s="1"/>
      <c r="S7" s="1"/>
    </row>
    <row r="8" spans="1:19" x14ac:dyDescent="0.25">
      <c r="A8" s="17" t="s">
        <v>23</v>
      </c>
      <c r="B8" s="46">
        <f>455*2800</f>
        <v>1274000</v>
      </c>
      <c r="O8" s="1"/>
      <c r="P8" s="49"/>
      <c r="Q8" s="1"/>
      <c r="R8" s="1"/>
      <c r="S8" s="1"/>
    </row>
    <row r="9" spans="1:19" x14ac:dyDescent="0.25">
      <c r="A9" s="17" t="s">
        <v>24</v>
      </c>
      <c r="B9" s="17"/>
      <c r="O9" s="49">
        <f>O7+O4</f>
        <v>40958.399999999994</v>
      </c>
      <c r="P9" s="49">
        <f>O9/10.764</f>
        <v>3805.1282051282046</v>
      </c>
      <c r="Q9" s="1"/>
      <c r="R9" s="1"/>
      <c r="S9" s="1"/>
    </row>
    <row r="10" spans="1:19" x14ac:dyDescent="0.25">
      <c r="A10" s="17"/>
      <c r="B10" s="17"/>
      <c r="O10" s="1"/>
      <c r="P10" s="1"/>
      <c r="Q10" s="1"/>
      <c r="R10" s="1"/>
      <c r="S10" s="1"/>
    </row>
    <row r="11" spans="1:19" x14ac:dyDescent="0.25">
      <c r="A11" s="17" t="s">
        <v>25</v>
      </c>
      <c r="B11" s="17">
        <f>100-10</f>
        <v>90</v>
      </c>
      <c r="O11" s="1"/>
      <c r="P11" s="1"/>
      <c r="Q11" s="1"/>
      <c r="R11" s="1"/>
      <c r="S11" s="1"/>
    </row>
    <row r="12" spans="1:19" x14ac:dyDescent="0.25">
      <c r="A12" s="17" t="s">
        <v>26</v>
      </c>
      <c r="B12" s="17">
        <f>B11*B6/60</f>
        <v>27</v>
      </c>
      <c r="F12" t="s">
        <v>48</v>
      </c>
      <c r="G12">
        <v>335</v>
      </c>
    </row>
    <row r="13" spans="1:19" x14ac:dyDescent="0.25">
      <c r="A13" s="17"/>
      <c r="B13" s="47">
        <f>B12%</f>
        <v>0.27</v>
      </c>
    </row>
    <row r="14" spans="1:19" x14ac:dyDescent="0.25">
      <c r="A14" s="17"/>
      <c r="B14" s="17"/>
    </row>
    <row r="15" spans="1:19" x14ac:dyDescent="0.25">
      <c r="A15" s="17" t="s">
        <v>27</v>
      </c>
      <c r="B15" s="46">
        <f>ROUND((B8*B13),0)</f>
        <v>343980</v>
      </c>
    </row>
    <row r="16" spans="1:19" x14ac:dyDescent="0.25">
      <c r="A16" s="17" t="s">
        <v>15</v>
      </c>
      <c r="B16" s="46">
        <v>455</v>
      </c>
    </row>
    <row r="17" spans="1:16" x14ac:dyDescent="0.25">
      <c r="A17" s="17" t="s">
        <v>42</v>
      </c>
      <c r="B17" s="17">
        <v>7200</v>
      </c>
      <c r="L17" s="1"/>
      <c r="M17" s="1">
        <v>3500000</v>
      </c>
      <c r="N17" s="1">
        <v>665</v>
      </c>
      <c r="O17" s="1">
        <f>M17/N17</f>
        <v>5263.1578947368425</v>
      </c>
      <c r="P17" s="1"/>
    </row>
    <row r="18" spans="1:16" x14ac:dyDescent="0.25">
      <c r="A18" s="17" t="s">
        <v>28</v>
      </c>
      <c r="B18" s="46">
        <f>B17*B16</f>
        <v>3276000</v>
      </c>
      <c r="L18" s="1"/>
      <c r="M18" s="1">
        <v>2700000</v>
      </c>
      <c r="N18" s="1">
        <v>455</v>
      </c>
      <c r="O18" s="1">
        <f t="shared" ref="O18:O30" si="0">M18/N18</f>
        <v>5934.065934065934</v>
      </c>
      <c r="P18" s="1"/>
    </row>
    <row r="19" spans="1:16" x14ac:dyDescent="0.25">
      <c r="A19" s="17" t="s">
        <v>29</v>
      </c>
      <c r="B19" s="17"/>
      <c r="L19" s="1"/>
      <c r="M19" s="1">
        <v>2750000</v>
      </c>
      <c r="N19" s="1">
        <v>455</v>
      </c>
      <c r="O19" s="1">
        <f t="shared" si="0"/>
        <v>6043.9560439560437</v>
      </c>
      <c r="P19" s="1"/>
    </row>
    <row r="20" spans="1:16" x14ac:dyDescent="0.25">
      <c r="A20" s="43" t="s">
        <v>30</v>
      </c>
      <c r="B20" s="48">
        <f>B18-B15</f>
        <v>2932020</v>
      </c>
      <c r="C20" s="5">
        <f>B20/B16</f>
        <v>6444</v>
      </c>
      <c r="L20" s="1"/>
      <c r="M20" s="1">
        <v>2500000</v>
      </c>
      <c r="N20" s="1">
        <v>475</v>
      </c>
      <c r="O20" s="1">
        <f t="shared" si="0"/>
        <v>5263.1578947368425</v>
      </c>
      <c r="P20" s="1"/>
    </row>
    <row r="21" spans="1:16" x14ac:dyDescent="0.25">
      <c r="A21" s="43" t="s">
        <v>31</v>
      </c>
      <c r="B21" s="48">
        <f>ROUND((B20*90%),0)</f>
        <v>2638818</v>
      </c>
      <c r="L21" s="1"/>
      <c r="M21" s="1">
        <v>2800000</v>
      </c>
      <c r="N21" s="1">
        <v>510</v>
      </c>
      <c r="O21" s="1">
        <f t="shared" si="0"/>
        <v>5490.1960784313724</v>
      </c>
      <c r="P21" s="1"/>
    </row>
    <row r="22" spans="1:16" x14ac:dyDescent="0.25">
      <c r="A22" s="43" t="s">
        <v>32</v>
      </c>
      <c r="B22" s="48">
        <f>ROUND((B20*80%),0)</f>
        <v>2345616</v>
      </c>
      <c r="L22" s="1"/>
      <c r="M22" s="1">
        <v>2750000</v>
      </c>
      <c r="N22" s="1">
        <v>455</v>
      </c>
      <c r="O22" s="1">
        <f t="shared" si="0"/>
        <v>6043.9560439560437</v>
      </c>
      <c r="P22" s="1"/>
    </row>
    <row r="23" spans="1:16" x14ac:dyDescent="0.25">
      <c r="A23" s="43" t="s">
        <v>33</v>
      </c>
      <c r="B23" s="48">
        <f>MROUND((B20*0.025/12),500)</f>
        <v>6000</v>
      </c>
      <c r="L23" s="1"/>
      <c r="M23" s="1"/>
      <c r="N23" s="1"/>
      <c r="O23" s="1" t="e">
        <f t="shared" si="0"/>
        <v>#DIV/0!</v>
      </c>
      <c r="P23" s="1"/>
    </row>
    <row r="24" spans="1:16" x14ac:dyDescent="0.25">
      <c r="L24" s="1"/>
      <c r="M24" s="1"/>
      <c r="N24" s="1"/>
      <c r="O24" s="1" t="e">
        <f t="shared" si="0"/>
        <v>#DIV/0!</v>
      </c>
      <c r="P24" s="1"/>
    </row>
    <row r="25" spans="1:16" x14ac:dyDescent="0.25">
      <c r="B25" s="5">
        <f>B20/222</f>
        <v>13207.297297297297</v>
      </c>
      <c r="L25" s="1"/>
      <c r="M25" s="1">
        <v>5200000</v>
      </c>
      <c r="N25" s="1">
        <v>720</v>
      </c>
      <c r="O25" s="1">
        <f t="shared" si="0"/>
        <v>7222.2222222222226</v>
      </c>
      <c r="P25" s="1"/>
    </row>
    <row r="26" spans="1:16" x14ac:dyDescent="0.25">
      <c r="L26" s="1"/>
      <c r="M26" s="1">
        <v>2200000</v>
      </c>
      <c r="N26" s="1">
        <v>340</v>
      </c>
      <c r="O26" s="1">
        <f t="shared" si="0"/>
        <v>6470.588235294118</v>
      </c>
      <c r="P26" s="1"/>
    </row>
    <row r="27" spans="1:16" x14ac:dyDescent="0.25">
      <c r="L27" s="1"/>
      <c r="M27" s="1">
        <v>8200000</v>
      </c>
      <c r="N27" s="1">
        <v>1250</v>
      </c>
      <c r="O27" s="1">
        <f t="shared" si="0"/>
        <v>6560</v>
      </c>
      <c r="P27" s="1"/>
    </row>
    <row r="28" spans="1:16" x14ac:dyDescent="0.25">
      <c r="L28" s="1"/>
      <c r="M28" s="1"/>
      <c r="N28" s="1"/>
      <c r="O28" s="1" t="e">
        <f t="shared" si="0"/>
        <v>#DIV/0!</v>
      </c>
      <c r="P28" s="1"/>
    </row>
    <row r="29" spans="1:16" x14ac:dyDescent="0.25">
      <c r="L29" s="1"/>
      <c r="M29" s="1"/>
      <c r="N29" s="1"/>
      <c r="O29" s="1" t="e">
        <f t="shared" si="0"/>
        <v>#DIV/0!</v>
      </c>
      <c r="P29" s="1"/>
    </row>
    <row r="30" spans="1:16" x14ac:dyDescent="0.25">
      <c r="L30" s="1"/>
      <c r="M30" s="1"/>
      <c r="N30" s="1"/>
      <c r="O30" s="1" t="e">
        <f t="shared" si="0"/>
        <v>#DIV/0!</v>
      </c>
      <c r="P30" s="1"/>
    </row>
    <row r="31" spans="1:16" x14ac:dyDescent="0.25">
      <c r="L31" s="1"/>
      <c r="M31" s="1"/>
      <c r="N31" s="1"/>
      <c r="O31" s="1"/>
      <c r="P31" s="1"/>
    </row>
    <row r="32" spans="1:16" x14ac:dyDescent="0.25">
      <c r="D32" s="17"/>
      <c r="E32" s="17"/>
      <c r="F32" s="17"/>
      <c r="G32" s="17"/>
      <c r="H32" s="17"/>
      <c r="I32" s="17"/>
      <c r="L32" s="1"/>
      <c r="M32" s="1"/>
      <c r="N32" s="1"/>
      <c r="O32" s="1"/>
      <c r="P32" s="1"/>
    </row>
    <row r="33" spans="4:16" x14ac:dyDescent="0.25">
      <c r="D33" s="17"/>
      <c r="E33" s="17"/>
      <c r="F33" s="17"/>
      <c r="G33" s="17"/>
      <c r="H33" s="17"/>
      <c r="I33" s="17"/>
      <c r="L33" s="1"/>
      <c r="M33" s="1"/>
      <c r="N33" s="1"/>
      <c r="O33" s="1"/>
      <c r="P33" s="1"/>
    </row>
    <row r="34" spans="4:16" x14ac:dyDescent="0.25">
      <c r="D34" s="17"/>
      <c r="E34" s="17"/>
      <c r="F34" s="17"/>
      <c r="G34" s="17"/>
      <c r="H34" s="17"/>
      <c r="I34" s="17"/>
    </row>
    <row r="35" spans="4:16" x14ac:dyDescent="0.25">
      <c r="D35" s="17"/>
      <c r="E35" s="17"/>
      <c r="F35" s="17"/>
      <c r="G35" s="17"/>
      <c r="H35" s="17"/>
      <c r="I35" s="17"/>
    </row>
    <row r="36" spans="4:16" x14ac:dyDescent="0.25">
      <c r="D36" s="43"/>
      <c r="E36" s="43"/>
      <c r="F36" s="43"/>
      <c r="G36" s="43"/>
      <c r="H36" s="43"/>
      <c r="I36" s="17"/>
    </row>
    <row r="37" spans="4:16" x14ac:dyDescent="0.25">
      <c r="D37" s="43"/>
      <c r="E37" s="43"/>
      <c r="F37" s="43"/>
      <c r="G37" s="43"/>
      <c r="H37" s="43"/>
      <c r="I37" s="17"/>
    </row>
    <row r="38" spans="4:16" x14ac:dyDescent="0.25">
      <c r="D38" s="43"/>
      <c r="E38" s="43"/>
      <c r="F38" s="43"/>
      <c r="G38" s="43"/>
      <c r="H38" s="43"/>
      <c r="I38" s="17"/>
    </row>
    <row r="40" spans="4:16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6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6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6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2023-12-23T07:17:32Z</dcterms:modified>
</cp:coreProperties>
</file>