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HARISHCHANDRA GAYADEEN PRAJAPATI KUMBHAR - Flat No. 7 - Janseva\"/>
    </mc:Choice>
  </mc:AlternateContent>
  <xr:revisionPtr revIDLastSave="0" documentId="13_ncr:1_{1D7826A7-7412-468E-9DD2-4470C06FD9F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47" i="4" l="1"/>
  <c r="E40" i="4"/>
  <c r="E41" i="4"/>
  <c r="E42" i="4"/>
  <c r="E43" i="4"/>
  <c r="E44" i="4"/>
  <c r="E45" i="4"/>
  <c r="E46" i="4"/>
  <c r="E39" i="4"/>
  <c r="E34" i="4"/>
  <c r="E26" i="4"/>
  <c r="E27" i="4"/>
  <c r="E28" i="4"/>
  <c r="E29" i="4"/>
  <c r="E30" i="4"/>
  <c r="E31" i="4"/>
  <c r="E32" i="4"/>
  <c r="E25" i="4"/>
  <c r="O43" i="4" l="1"/>
  <c r="W67" i="4"/>
  <c r="W55" i="4"/>
  <c r="W51" i="4"/>
  <c r="W52" i="4" s="1"/>
  <c r="W50" i="4"/>
  <c r="W56" i="4" s="1"/>
  <c r="W57" i="4" s="1"/>
  <c r="W49" i="4"/>
  <c r="W58" i="4" s="1"/>
  <c r="W28" i="4"/>
  <c r="S24" i="14"/>
  <c r="R24" i="14"/>
  <c r="Q18" i="13"/>
  <c r="W60" i="4" l="1"/>
  <c r="W63" i="4" s="1"/>
  <c r="P7" i="4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Q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B4" i="4" s="1"/>
  <c r="C4" i="4" s="1"/>
  <c r="J4" i="4"/>
  <c r="I4" i="4"/>
  <c r="E4" i="4"/>
  <c r="A4" i="4"/>
  <c r="P3" i="4"/>
  <c r="B3" i="4" s="1"/>
  <c r="C3" i="4" s="1"/>
  <c r="J3" i="4"/>
  <c r="I3" i="4"/>
  <c r="E3" i="4"/>
  <c r="A3" i="4"/>
  <c r="W69" i="4" l="1"/>
  <c r="W65" i="4"/>
  <c r="W64" i="4"/>
  <c r="H13" i="4"/>
  <c r="H12" i="4"/>
  <c r="F4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S32" i="4"/>
  <c r="W37" i="4" l="1"/>
  <c r="R61" i="4" s="1"/>
  <c r="R60" i="4"/>
  <c r="W42" i="4"/>
  <c r="W38" i="4"/>
</calcChain>
</file>

<file path=xl/sharedStrings.xml><?xml version="1.0" encoding="utf-8"?>
<sst xmlns="http://schemas.openxmlformats.org/spreadsheetml/2006/main" count="76" uniqueCount="46">
  <si>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</si>
  <si>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</si>
  <si>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</si>
  <si>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</si>
  <si>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</si>
  <si>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</si>
  <si>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</si>
  <si>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</si>
  <si>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</si>
  <si>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</si>
  <si>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</si>
  <si>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</si>
  <si>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</si>
  <si>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</si>
  <si>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</si>
  <si>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</si>
  <si>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</si>
  <si>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</si>
  <si>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</si>
  <si>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</si>
  <si>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</si>
  <si>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</si>
  <si>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</si>
  <si>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</si>
  <si>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</si>
  <si>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</si>
  <si>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</si>
  <si>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</si>
  <si>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</si>
  <si>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</si>
  <si>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</si>
  <si>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</si>
  <si>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</si>
  <si>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</si>
  <si>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</si>
  <si>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</si>
  <si>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</si>
  <si>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</si>
  <si>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As per OC</t>
  </si>
  <si>
    <t>CA</t>
  </si>
  <si>
    <t>rate on CA</t>
  </si>
  <si>
    <t>Flat No. 7</t>
  </si>
  <si>
    <t>Flat No. 6</t>
  </si>
  <si>
    <t>Ag CA</t>
  </si>
  <si>
    <t>Janaseva Sahakari Bank ( Andheri (West) Branch ) - HARISHCHANDRA GAYADEEN PRAJAPATI KUMBHAR - Flat No. 7</t>
  </si>
  <si>
    <t>Flat No.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</si>
</sst>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601010</xdr:colOff>
      <xdr:row>42</xdr:row>
      <xdr:rowOff>153474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F17AD6-524C-4652-B232-435F4B114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697010" cy="7697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11</xdr:col>
      <xdr:colOff>467641</xdr:colOff>
      <xdr:row>45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BC887D-C26B-4E83-8499-3E2525227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563641" cy="7525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77572</xdr:colOff>
      <xdr:row>37</xdr:row>
      <xdr:rowOff>39063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32D22F-7DC6-47A7-B334-032DF38BE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831172" cy="68970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573962</xdr:colOff>
      <xdr:row>40</xdr:row>
      <xdr:rowOff>48622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D10F1E-DD71-4150-A1C9-31EBBA8B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642762" cy="71447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17</xdr:col>
      <xdr:colOff>96710</xdr:colOff>
      <xdr:row>51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C4A71F-3332-4364-8EB5-44A3C1201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459910" cy="8440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26</xdr:col>
      <xdr:colOff>401808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AD9577-7C35-4C41-8A59-1C18543C4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2593808" cy="8830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9"/>
  <sheetViews>
    <sheetView tabSelected="1" topLeftCell="A4" zoomScaleNormal="100" workbookViewId="0">
      <selection activeCell="Q26" sqref="Q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5.285156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</row>
    <row r="3" spans="1:20" x14ac:dyDescent="0.25">
      <c r="A3" s="4">
        <f t="shared" ref="A3:A8" si="0">N3</f>
        <v>0</v>
      </c>
      <c r="B3" s="4">
        <f t="shared" ref="B3:B8" si="1">Q3</f>
        <v>361</v>
      </c>
      <c r="C3" s="4">
        <f>B3*1.2</f>
        <v>433.2</v>
      </c>
      <c r="D3" s="4">
        <f t="shared" ref="D3:D8" si="2">C3*1.2</f>
        <v>519.83999999999992</v>
      </c>
      <c r="E3" s="5">
        <f t="shared" ref="E3:E8" si="3">R3</f>
        <v>2000000</v>
      </c>
      <c r="F3" s="10">
        <f t="shared" ref="F3:F8" si="4">ROUND((E3/B3),0)</f>
        <v>5540</v>
      </c>
      <c r="G3" s="10">
        <f t="shared" ref="G3:G8" si="5">ROUND((E3/C3),0)</f>
        <v>4617</v>
      </c>
      <c r="H3" s="10">
        <f t="shared" ref="H3:H8" si="6">ROUND((E3/D3),0)</f>
        <v>3847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v>361</v>
      </c>
      <c r="R3" s="2">
        <v>2000000</v>
      </c>
      <c r="S3" s="8"/>
      <c r="T3" s="8"/>
    </row>
    <row r="4" spans="1:20" s="44" customFormat="1" x14ac:dyDescent="0.25">
      <c r="A4" s="42">
        <f t="shared" si="0"/>
        <v>0</v>
      </c>
      <c r="B4" s="42">
        <f t="shared" si="1"/>
        <v>432</v>
      </c>
      <c r="C4" s="42">
        <f t="shared" ref="C4:C8" si="9">B4*1.2</f>
        <v>518.4</v>
      </c>
      <c r="D4" s="42">
        <f t="shared" si="2"/>
        <v>622.07999999999993</v>
      </c>
      <c r="E4" s="43">
        <f t="shared" si="3"/>
        <v>2200000</v>
      </c>
      <c r="F4" s="42">
        <f t="shared" si="4"/>
        <v>5093</v>
      </c>
      <c r="G4" s="42">
        <f t="shared" si="5"/>
        <v>4244</v>
      </c>
      <c r="H4" s="42">
        <f t="shared" si="6"/>
        <v>3537</v>
      </c>
      <c r="I4" s="42" t="e">
        <f>#REF!</f>
        <v>#REF!</v>
      </c>
      <c r="J4" s="42">
        <f t="shared" si="7"/>
        <v>0</v>
      </c>
      <c r="O4" s="44">
        <v>0</v>
      </c>
      <c r="P4" s="44">
        <f t="shared" si="8"/>
        <v>0</v>
      </c>
      <c r="Q4" s="44">
        <v>432</v>
      </c>
      <c r="R4" s="45">
        <v>2200000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6" t="s">
        <v>37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T9" s="8"/>
    </row>
    <row r="10" spans="1:20" s="44" customFormat="1" x14ac:dyDescent="0.25">
      <c r="A10" s="42">
        <f t="shared" ref="A10:A19" si="21">N10</f>
        <v>0</v>
      </c>
      <c r="B10" s="42">
        <f t="shared" ref="B10:B19" si="22">Q10</f>
        <v>380</v>
      </c>
      <c r="C10" s="42">
        <f>B10*1.2</f>
        <v>456</v>
      </c>
      <c r="D10" s="42">
        <f t="shared" ref="D10:D19" si="23">C10*1.2</f>
        <v>547.19999999999993</v>
      </c>
      <c r="E10" s="43">
        <f t="shared" ref="E10:E19" si="24">R10</f>
        <v>2200000</v>
      </c>
      <c r="F10" s="42">
        <f t="shared" ref="F10:F19" si="25">ROUND((E10/B10),0)</f>
        <v>5789</v>
      </c>
      <c r="G10" s="42">
        <f t="shared" ref="G10:G19" si="26">ROUND((E10/C10),0)</f>
        <v>4825</v>
      </c>
      <c r="H10" s="42">
        <f t="shared" ref="H10:H19" si="27">ROUND((E10/D10),0)</f>
        <v>4020</v>
      </c>
      <c r="I10" s="42" t="e">
        <f>#REF!</f>
        <v>#REF!</v>
      </c>
      <c r="J10" s="42">
        <f t="shared" ref="J10:J19" si="28">S10</f>
        <v>0</v>
      </c>
      <c r="O10" s="44">
        <v>0</v>
      </c>
      <c r="P10" s="44">
        <f t="shared" ref="P10:Q19" si="29">O10/1.2</f>
        <v>0</v>
      </c>
      <c r="Q10" s="44">
        <v>380</v>
      </c>
      <c r="R10" s="45">
        <v>2200000</v>
      </c>
    </row>
    <row r="11" spans="1:20" x14ac:dyDescent="0.25">
      <c r="A11" s="4">
        <f t="shared" si="21"/>
        <v>0</v>
      </c>
      <c r="B11" s="4">
        <f t="shared" si="22"/>
        <v>450</v>
      </c>
      <c r="C11" s="4">
        <f t="shared" ref="C11:C19" si="30">B11*1.2</f>
        <v>540</v>
      </c>
      <c r="D11" s="4">
        <f t="shared" si="23"/>
        <v>648</v>
      </c>
      <c r="E11" s="5">
        <f t="shared" si="24"/>
        <v>2350000</v>
      </c>
      <c r="F11" s="10">
        <f t="shared" si="25"/>
        <v>5222</v>
      </c>
      <c r="G11" s="10">
        <f t="shared" si="26"/>
        <v>4352</v>
      </c>
      <c r="H11" s="10">
        <f t="shared" si="27"/>
        <v>3627</v>
      </c>
      <c r="I11" s="4" t="e">
        <f>#REF!</f>
        <v>#REF!</v>
      </c>
      <c r="J11" s="4">
        <f t="shared" si="28"/>
        <v>0</v>
      </c>
      <c r="O11">
        <v>0</v>
      </c>
      <c r="P11">
        <v>540</v>
      </c>
      <c r="Q11">
        <f t="shared" si="29"/>
        <v>450</v>
      </c>
      <c r="R11" s="2">
        <v>2350000</v>
      </c>
      <c r="S11" s="8"/>
      <c r="T11" s="8"/>
    </row>
    <row r="12" spans="1:20" s="44" customFormat="1" x14ac:dyDescent="0.25">
      <c r="A12" s="42">
        <f t="shared" si="21"/>
        <v>0</v>
      </c>
      <c r="B12" s="42">
        <f t="shared" si="22"/>
        <v>270</v>
      </c>
      <c r="C12" s="42">
        <f t="shared" si="30"/>
        <v>324</v>
      </c>
      <c r="D12" s="42">
        <f t="shared" si="23"/>
        <v>388.8</v>
      </c>
      <c r="E12" s="43">
        <f t="shared" si="24"/>
        <v>1970000</v>
      </c>
      <c r="F12" s="42">
        <f t="shared" si="25"/>
        <v>7296</v>
      </c>
      <c r="G12" s="42">
        <f t="shared" si="26"/>
        <v>6080</v>
      </c>
      <c r="H12" s="42">
        <f t="shared" si="27"/>
        <v>5067</v>
      </c>
      <c r="I12" s="42" t="e">
        <f>#REF!</f>
        <v>#REF!</v>
      </c>
      <c r="J12" s="42">
        <f t="shared" si="28"/>
        <v>0</v>
      </c>
      <c r="O12" s="44">
        <v>0</v>
      </c>
      <c r="P12" s="44">
        <f t="shared" si="29"/>
        <v>0</v>
      </c>
      <c r="Q12" s="44">
        <v>270</v>
      </c>
      <c r="R12" s="45">
        <v>1970000</v>
      </c>
    </row>
    <row r="13" spans="1:20" x14ac:dyDescent="0.25">
      <c r="A13" s="4">
        <f t="shared" si="21"/>
        <v>0</v>
      </c>
      <c r="B13" s="4">
        <f t="shared" si="22"/>
        <v>381</v>
      </c>
      <c r="C13" s="4">
        <f t="shared" si="30"/>
        <v>457.2</v>
      </c>
      <c r="D13" s="4">
        <f t="shared" si="23"/>
        <v>548.64</v>
      </c>
      <c r="E13" s="5">
        <f t="shared" si="24"/>
        <v>1890000</v>
      </c>
      <c r="F13" s="10">
        <f t="shared" si="25"/>
        <v>4961</v>
      </c>
      <c r="G13" s="10">
        <f t="shared" si="26"/>
        <v>4134</v>
      </c>
      <c r="H13" s="10">
        <f t="shared" si="27"/>
        <v>3445</v>
      </c>
      <c r="I13" s="4" t="e">
        <f>#REF!</f>
        <v>#REF!</v>
      </c>
      <c r="J13" s="4">
        <f t="shared" si="28"/>
        <v>0</v>
      </c>
      <c r="O13">
        <v>0</v>
      </c>
      <c r="P13">
        <f t="shared" si="29"/>
        <v>0</v>
      </c>
      <c r="Q13">
        <v>381</v>
      </c>
      <c r="R13" s="2">
        <v>1890000</v>
      </c>
      <c r="S13" s="8"/>
      <c r="T13" s="8"/>
    </row>
    <row r="14" spans="1:20" x14ac:dyDescent="0.25">
      <c r="A14" s="4">
        <f t="shared" si="21"/>
        <v>0</v>
      </c>
      <c r="B14" s="4">
        <f t="shared" si="22"/>
        <v>0</v>
      </c>
      <c r="C14" s="4">
        <f t="shared" si="30"/>
        <v>0</v>
      </c>
      <c r="D14" s="4">
        <f t="shared" si="23"/>
        <v>0</v>
      </c>
      <c r="E14" s="5">
        <f t="shared" si="24"/>
        <v>0</v>
      </c>
      <c r="F14" s="10" t="e">
        <f t="shared" si="25"/>
        <v>#DIV/0!</v>
      </c>
      <c r="G14" s="10" t="e">
        <f t="shared" si="26"/>
        <v>#DIV/0!</v>
      </c>
      <c r="H14" s="10" t="e">
        <f t="shared" si="27"/>
        <v>#DIV/0!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f t="shared" si="29"/>
        <v>0</v>
      </c>
      <c r="R14" s="2">
        <v>0</v>
      </c>
      <c r="S14" s="8"/>
      <c r="T14" s="8"/>
    </row>
    <row r="15" spans="1:20" x14ac:dyDescent="0.25">
      <c r="A15" s="4">
        <f t="shared" si="21"/>
        <v>0</v>
      </c>
      <c r="B15" s="4">
        <f t="shared" si="22"/>
        <v>0</v>
      </c>
      <c r="C15" s="4">
        <f t="shared" si="30"/>
        <v>0</v>
      </c>
      <c r="D15" s="4">
        <f t="shared" si="23"/>
        <v>0</v>
      </c>
      <c r="E15" s="5">
        <f t="shared" si="24"/>
        <v>0</v>
      </c>
      <c r="F15" s="10" t="e">
        <f t="shared" si="25"/>
        <v>#DIV/0!</v>
      </c>
      <c r="G15" s="10" t="e">
        <f t="shared" si="26"/>
        <v>#DIV/0!</v>
      </c>
      <c r="H15" s="10" t="e">
        <f t="shared" si="27"/>
        <v>#DIV/0!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f t="shared" si="29"/>
        <v>0</v>
      </c>
      <c r="R15" s="2">
        <v>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10" t="e">
        <f t="shared" si="25"/>
        <v>#DIV/0!</v>
      </c>
      <c r="G16" s="10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  <c r="W18" s="6" t="s">
        <v>41</v>
      </c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5500</v>
      </c>
      <c r="X20" s="21" t="s">
        <v>40</v>
      </c>
    </row>
    <row r="21" spans="1:25" ht="38.25" customHeight="1" x14ac:dyDescent="0.25">
      <c r="S21" s="11"/>
      <c r="T21" s="11"/>
      <c r="U21" s="22" t="s">
        <v>14</v>
      </c>
      <c r="V21" s="19"/>
      <c r="W21" s="20">
        <v>2500</v>
      </c>
      <c r="X21" s="23"/>
    </row>
    <row r="22" spans="1:25" ht="15.75" x14ac:dyDescent="0.25">
      <c r="S22" s="11"/>
      <c r="T22" s="11"/>
      <c r="U22" s="18" t="s">
        <v>15</v>
      </c>
      <c r="V22" s="19"/>
      <c r="W22" s="20">
        <f>W20-W21</f>
        <v>3000</v>
      </c>
      <c r="X22" s="23"/>
    </row>
    <row r="23" spans="1:25" ht="15.75" x14ac:dyDescent="0.25">
      <c r="D23" t="s">
        <v>41</v>
      </c>
      <c r="G23" s="6"/>
      <c r="H23" s="6"/>
      <c r="S23" s="11"/>
      <c r="T23" s="11"/>
      <c r="U23" s="18" t="s">
        <v>16</v>
      </c>
      <c r="V23" s="19"/>
      <c r="W23" s="20">
        <f>W21</f>
        <v>2500</v>
      </c>
      <c r="X23" s="23"/>
    </row>
    <row r="24" spans="1:25" ht="15.75" x14ac:dyDescent="0.25">
      <c r="S24" s="11"/>
      <c r="T24" s="11"/>
      <c r="U24" s="18" t="s">
        <v>17</v>
      </c>
      <c r="V24" s="24"/>
      <c r="W24" s="25">
        <f>X24-X25</f>
        <v>4</v>
      </c>
      <c r="X24" s="26">
        <v>2023</v>
      </c>
    </row>
    <row r="25" spans="1:25" ht="15.75" x14ac:dyDescent="0.25">
      <c r="C25">
        <v>9.8000000000000007</v>
      </c>
      <c r="D25">
        <v>11.8</v>
      </c>
      <c r="E25">
        <f>C25*D25</f>
        <v>115.64000000000001</v>
      </c>
      <c r="S25" s="11"/>
      <c r="T25" s="11"/>
      <c r="U25" s="18" t="s">
        <v>18</v>
      </c>
      <c r="V25" s="24"/>
      <c r="W25" s="25">
        <f>W26-W24</f>
        <v>56</v>
      </c>
      <c r="X25" s="25">
        <v>2019</v>
      </c>
      <c r="Y25" t="s">
        <v>38</v>
      </c>
    </row>
    <row r="26" spans="1:25" ht="15.75" x14ac:dyDescent="0.25">
      <c r="C26">
        <v>11.9</v>
      </c>
      <c r="D26">
        <v>5.8</v>
      </c>
      <c r="E26">
        <f t="shared" ref="E26:E33" si="31">C26*D26</f>
        <v>69.02</v>
      </c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C27">
        <v>9.1</v>
      </c>
      <c r="D27">
        <v>9.6</v>
      </c>
      <c r="E27">
        <f t="shared" si="31"/>
        <v>87.36</v>
      </c>
      <c r="P27" s="47" t="s">
        <v>44</v>
      </c>
      <c r="Q27" s="47"/>
      <c r="R27" s="47"/>
      <c r="S27" s="47"/>
      <c r="T27" s="48"/>
      <c r="U27" s="22" t="s">
        <v>20</v>
      </c>
      <c r="V27" s="24"/>
      <c r="W27" s="25">
        <v>0</v>
      </c>
      <c r="X27" s="25"/>
    </row>
    <row r="28" spans="1:25" ht="15.75" x14ac:dyDescent="0.25">
      <c r="C28">
        <v>5.2</v>
      </c>
      <c r="D28">
        <v>3.1</v>
      </c>
      <c r="E28">
        <f t="shared" si="31"/>
        <v>16.12</v>
      </c>
      <c r="U28" s="18"/>
      <c r="V28" s="27"/>
      <c r="W28" s="28">
        <f>W27%</f>
        <v>0</v>
      </c>
      <c r="X28" s="28"/>
    </row>
    <row r="29" spans="1:25" ht="15.75" x14ac:dyDescent="0.25">
      <c r="C29">
        <v>6.2</v>
      </c>
      <c r="D29">
        <v>1.5</v>
      </c>
      <c r="E29">
        <f t="shared" si="31"/>
        <v>9.3000000000000007</v>
      </c>
      <c r="P29" s="15" t="s">
        <v>31</v>
      </c>
      <c r="Q29" s="15" t="s">
        <v>32</v>
      </c>
      <c r="R29" s="15" t="s">
        <v>33</v>
      </c>
      <c r="S29" s="15" t="s">
        <v>34</v>
      </c>
      <c r="T29" s="13"/>
      <c r="U29" s="18" t="s">
        <v>21</v>
      </c>
      <c r="V29" s="19"/>
      <c r="W29" s="20">
        <f>W23*W28</f>
        <v>0</v>
      </c>
      <c r="X29" s="23"/>
    </row>
    <row r="30" spans="1:25" ht="15.75" x14ac:dyDescent="0.25">
      <c r="C30">
        <v>4.1100000000000003</v>
      </c>
      <c r="D30">
        <v>3.11</v>
      </c>
      <c r="E30">
        <f t="shared" si="31"/>
        <v>12.7821</v>
      </c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2500</v>
      </c>
      <c r="X30" s="23"/>
    </row>
    <row r="31" spans="1:25" ht="15.75" x14ac:dyDescent="0.25">
      <c r="C31">
        <v>4</v>
      </c>
      <c r="D31">
        <v>4.5999999999999996</v>
      </c>
      <c r="E31">
        <f t="shared" si="31"/>
        <v>18.399999999999999</v>
      </c>
      <c r="R31" s="6" t="s">
        <v>34</v>
      </c>
      <c r="S31" s="17">
        <f>SUM(S30:S30)</f>
        <v>0</v>
      </c>
      <c r="U31" s="18" t="s">
        <v>15</v>
      </c>
      <c r="V31" s="19"/>
      <c r="W31" s="20">
        <f>W22</f>
        <v>3000</v>
      </c>
      <c r="X31" s="23"/>
    </row>
    <row r="32" spans="1:25" ht="15.75" x14ac:dyDescent="0.25">
      <c r="C32">
        <v>3.1</v>
      </c>
      <c r="D32">
        <v>5.0999999999999996</v>
      </c>
      <c r="E32">
        <f t="shared" si="31"/>
        <v>15.809999999999999</v>
      </c>
      <c r="R32" s="6" t="s">
        <v>25</v>
      </c>
      <c r="S32" s="17">
        <f>S31*90%</f>
        <v>0</v>
      </c>
      <c r="U32" s="24"/>
      <c r="V32" s="19"/>
      <c r="W32" s="20"/>
      <c r="X32" s="23"/>
    </row>
    <row r="33" spans="3:24" ht="15.75" x14ac:dyDescent="0.25">
      <c r="R33" s="6" t="s">
        <v>35</v>
      </c>
      <c r="S33" s="17">
        <f>S31*80%</f>
        <v>0</v>
      </c>
      <c r="U33" s="29" t="s">
        <v>23</v>
      </c>
      <c r="V33" s="30"/>
      <c r="W33" s="21">
        <f>W31+W30</f>
        <v>5500</v>
      </c>
      <c r="X33" s="23"/>
    </row>
    <row r="34" spans="3:24" ht="15.75" x14ac:dyDescent="0.25">
      <c r="E34">
        <f>SUM(E25:E33)</f>
        <v>344.43210000000005</v>
      </c>
      <c r="S34" s="11"/>
      <c r="T34" s="11"/>
      <c r="U34" s="24"/>
      <c r="V34" s="24"/>
      <c r="W34" s="25"/>
      <c r="X34" s="25"/>
    </row>
    <row r="35" spans="3:24" ht="15.75" x14ac:dyDescent="0.25">
      <c r="S35" s="11"/>
      <c r="T35" s="11"/>
      <c r="U35" s="29" t="s">
        <v>39</v>
      </c>
      <c r="V35" s="31"/>
      <c r="W35" s="26">
        <v>378</v>
      </c>
      <c r="X35" s="25"/>
    </row>
    <row r="36" spans="3:24" ht="15.75" x14ac:dyDescent="0.25">
      <c r="P36" s="14" t="s">
        <v>30</v>
      </c>
      <c r="S36" s="11"/>
      <c r="T36" s="12"/>
      <c r="U36" s="18" t="s">
        <v>24</v>
      </c>
      <c r="V36" s="32"/>
      <c r="W36" s="33">
        <f>W33*W35+X37</f>
        <v>2079000</v>
      </c>
      <c r="X36" s="34"/>
    </row>
    <row r="37" spans="3:24" ht="15.75" x14ac:dyDescent="0.25">
      <c r="D37" t="s">
        <v>45</v>
      </c>
      <c r="S37" s="12"/>
      <c r="T37" s="11"/>
      <c r="U37" s="18" t="s">
        <v>25</v>
      </c>
      <c r="V37" s="24"/>
      <c r="W37" s="35">
        <f>W36*0.9</f>
        <v>1871100</v>
      </c>
      <c r="X37" s="36"/>
    </row>
    <row r="38" spans="3:24" ht="15.75" x14ac:dyDescent="0.25">
      <c r="S38" s="11"/>
      <c r="T38" s="11"/>
      <c r="U38" s="18" t="s">
        <v>26</v>
      </c>
      <c r="V38" s="24"/>
      <c r="W38" s="35">
        <f>W36*0.8</f>
        <v>1663200</v>
      </c>
      <c r="X38" s="35"/>
    </row>
    <row r="39" spans="3:24" ht="15.75" x14ac:dyDescent="0.25">
      <c r="C39">
        <v>9.9</v>
      </c>
      <c r="D39">
        <v>11.7</v>
      </c>
      <c r="E39">
        <f t="shared" ref="E39:E46" si="32">C39*D39</f>
        <v>115.83</v>
      </c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3:24" ht="15.75" x14ac:dyDescent="0.25">
      <c r="C40">
        <v>11.8</v>
      </c>
      <c r="D40">
        <v>5.9</v>
      </c>
      <c r="E40">
        <f t="shared" si="32"/>
        <v>69.62</v>
      </c>
      <c r="U40" s="38" t="s">
        <v>27</v>
      </c>
      <c r="V40" s="39"/>
      <c r="W40" s="40">
        <f>W21*W35</f>
        <v>945000</v>
      </c>
      <c r="X40" s="40"/>
    </row>
    <row r="41" spans="3:24" ht="15.75" x14ac:dyDescent="0.25">
      <c r="C41">
        <v>9.9</v>
      </c>
      <c r="D41">
        <v>9.5</v>
      </c>
      <c r="E41">
        <f t="shared" si="32"/>
        <v>94.05</v>
      </c>
      <c r="U41" s="18" t="s">
        <v>28</v>
      </c>
      <c r="V41" s="24"/>
      <c r="W41" s="37"/>
      <c r="X41" s="37"/>
    </row>
    <row r="42" spans="3:24" ht="15.75" x14ac:dyDescent="0.25">
      <c r="C42">
        <v>5.0999999999999996</v>
      </c>
      <c r="D42">
        <v>3</v>
      </c>
      <c r="E42">
        <f t="shared" si="32"/>
        <v>15.299999999999999</v>
      </c>
      <c r="U42" s="41" t="s">
        <v>29</v>
      </c>
      <c r="V42" s="37"/>
      <c r="W42" s="35">
        <f>W36*0.025/12</f>
        <v>4331.25</v>
      </c>
      <c r="X42" s="35"/>
    </row>
    <row r="43" spans="3:24" x14ac:dyDescent="0.25">
      <c r="C43">
        <v>4.1100000000000003</v>
      </c>
      <c r="D43">
        <v>3.11</v>
      </c>
      <c r="E43">
        <f t="shared" si="32"/>
        <v>12.7821</v>
      </c>
      <c r="J43" t="s">
        <v>43</v>
      </c>
      <c r="N43">
        <v>35.130000000000003</v>
      </c>
      <c r="O43">
        <f>N43*10.764</f>
        <v>378.13932</v>
      </c>
    </row>
    <row r="44" spans="3:24" x14ac:dyDescent="0.25">
      <c r="C44">
        <v>4</v>
      </c>
      <c r="D44">
        <v>4.7</v>
      </c>
      <c r="E44">
        <f t="shared" si="32"/>
        <v>18.8</v>
      </c>
    </row>
    <row r="45" spans="3:24" x14ac:dyDescent="0.25">
      <c r="C45">
        <v>3.11</v>
      </c>
      <c r="D45">
        <v>5</v>
      </c>
      <c r="E45">
        <f t="shared" si="32"/>
        <v>15.549999999999999</v>
      </c>
      <c r="W45" s="6" t="s">
        <v>42</v>
      </c>
    </row>
    <row r="46" spans="3:24" x14ac:dyDescent="0.25">
      <c r="C46">
        <v>6.1</v>
      </c>
      <c r="D46">
        <v>1.6</v>
      </c>
      <c r="E46">
        <f t="shared" si="32"/>
        <v>9.76</v>
      </c>
    </row>
    <row r="47" spans="3:24" ht="15.75" x14ac:dyDescent="0.25">
      <c r="E47">
        <f>SUM(E39:E46)</f>
        <v>351.69210000000004</v>
      </c>
      <c r="U47" s="18" t="s">
        <v>13</v>
      </c>
      <c r="V47" s="19"/>
      <c r="W47" s="20">
        <v>5500</v>
      </c>
      <c r="X47" s="21" t="s">
        <v>40</v>
      </c>
    </row>
    <row r="48" spans="3:24" ht="31.5" x14ac:dyDescent="0.25">
      <c r="U48" s="22" t="s">
        <v>14</v>
      </c>
      <c r="V48" s="19"/>
      <c r="W48" s="20">
        <v>2500</v>
      </c>
      <c r="X48" s="23"/>
    </row>
    <row r="49" spans="17:25" ht="15.75" x14ac:dyDescent="0.25">
      <c r="U49" s="18" t="s">
        <v>15</v>
      </c>
      <c r="V49" s="19"/>
      <c r="W49" s="20">
        <f>W47-W48</f>
        <v>3000</v>
      </c>
      <c r="X49" s="23"/>
    </row>
    <row r="50" spans="17:25" ht="15.75" x14ac:dyDescent="0.25">
      <c r="U50" s="18" t="s">
        <v>16</v>
      </c>
      <c r="V50" s="19"/>
      <c r="W50" s="20">
        <f>W48</f>
        <v>2500</v>
      </c>
      <c r="X50" s="23"/>
    </row>
    <row r="51" spans="17:25" ht="15.75" x14ac:dyDescent="0.25">
      <c r="U51" s="18" t="s">
        <v>17</v>
      </c>
      <c r="V51" s="24"/>
      <c r="W51" s="25">
        <f>X51-X52</f>
        <v>4</v>
      </c>
      <c r="X51" s="26">
        <v>2023</v>
      </c>
    </row>
    <row r="52" spans="17:25" ht="15.75" x14ac:dyDescent="0.25">
      <c r="U52" s="18" t="s">
        <v>18</v>
      </c>
      <c r="V52" s="24"/>
      <c r="W52" s="25">
        <f>W53-W51</f>
        <v>56</v>
      </c>
      <c r="X52" s="25">
        <v>2019</v>
      </c>
      <c r="Y52" t="s">
        <v>38</v>
      </c>
    </row>
    <row r="53" spans="17:25" ht="15.75" x14ac:dyDescent="0.25">
      <c r="U53" s="18" t="s">
        <v>19</v>
      </c>
      <c r="V53" s="24"/>
      <c r="W53" s="25">
        <v>60</v>
      </c>
      <c r="X53" s="25"/>
    </row>
    <row r="54" spans="17:25" ht="31.5" x14ac:dyDescent="0.25">
      <c r="U54" s="22" t="s">
        <v>20</v>
      </c>
      <c r="V54" s="24"/>
      <c r="W54" s="25">
        <v>0</v>
      </c>
      <c r="X54" s="25"/>
    </row>
    <row r="55" spans="17:25" ht="15.75" x14ac:dyDescent="0.25">
      <c r="U55" s="18"/>
      <c r="V55" s="27"/>
      <c r="W55" s="28">
        <f>W54%</f>
        <v>0</v>
      </c>
      <c r="X55" s="28"/>
    </row>
    <row r="56" spans="17:25" ht="15.75" x14ac:dyDescent="0.25">
      <c r="U56" s="18" t="s">
        <v>21</v>
      </c>
      <c r="V56" s="19"/>
      <c r="W56" s="20">
        <f>W50*W55</f>
        <v>0</v>
      </c>
      <c r="X56" s="23"/>
    </row>
    <row r="57" spans="17:25" ht="15.75" x14ac:dyDescent="0.25">
      <c r="U57" s="18" t="s">
        <v>22</v>
      </c>
      <c r="V57" s="19"/>
      <c r="W57" s="20">
        <f>W50-W56</f>
        <v>2500</v>
      </c>
      <c r="X57" s="23"/>
    </row>
    <row r="58" spans="17:25" ht="15.75" x14ac:dyDescent="0.25">
      <c r="U58" s="18" t="s">
        <v>15</v>
      </c>
      <c r="V58" s="19"/>
      <c r="W58" s="20">
        <f>W49</f>
        <v>3000</v>
      </c>
      <c r="X58" s="23"/>
    </row>
    <row r="59" spans="17:25" ht="15.75" x14ac:dyDescent="0.25">
      <c r="U59" s="24"/>
      <c r="V59" s="19"/>
      <c r="W59" s="20"/>
      <c r="X59" s="23"/>
    </row>
    <row r="60" spans="17:25" ht="15.75" x14ac:dyDescent="0.25">
      <c r="Q60" t="s">
        <v>34</v>
      </c>
      <c r="R60" s="16">
        <f>W36+W63</f>
        <v>4158000</v>
      </c>
      <c r="U60" s="29" t="s">
        <v>23</v>
      </c>
      <c r="V60" s="30"/>
      <c r="W60" s="21">
        <f>W58+W57</f>
        <v>5500</v>
      </c>
      <c r="X60" s="23"/>
    </row>
    <row r="61" spans="17:25" ht="15.75" x14ac:dyDescent="0.25">
      <c r="Q61" t="s">
        <v>25</v>
      </c>
      <c r="R61" s="16">
        <f>W37+W64</f>
        <v>3742200</v>
      </c>
      <c r="U61" s="24"/>
      <c r="V61" s="24"/>
      <c r="W61" s="25"/>
      <c r="X61" s="25"/>
    </row>
    <row r="62" spans="17:25" ht="15.75" x14ac:dyDescent="0.25">
      <c r="U62" s="29" t="s">
        <v>39</v>
      </c>
      <c r="V62" s="31"/>
      <c r="W62" s="26">
        <v>378</v>
      </c>
      <c r="X62" s="25"/>
    </row>
    <row r="63" spans="17:25" ht="15.75" x14ac:dyDescent="0.25">
      <c r="U63" s="18" t="s">
        <v>24</v>
      </c>
      <c r="V63" s="32"/>
      <c r="W63" s="33">
        <f>W60*W62+X64</f>
        <v>2079000</v>
      </c>
      <c r="X63" s="34"/>
    </row>
    <row r="64" spans="17:25" ht="15.75" x14ac:dyDescent="0.25">
      <c r="U64" s="18" t="s">
        <v>25</v>
      </c>
      <c r="V64" s="24"/>
      <c r="W64" s="35">
        <f>W63*0.9</f>
        <v>1871100</v>
      </c>
      <c r="X64" s="36"/>
    </row>
    <row r="65" spans="21:24" ht="15.75" x14ac:dyDescent="0.25">
      <c r="U65" s="18" t="s">
        <v>26</v>
      </c>
      <c r="V65" s="24"/>
      <c r="W65" s="35">
        <f>W63*0.8</f>
        <v>1663200</v>
      </c>
      <c r="X65" s="35"/>
    </row>
    <row r="66" spans="21:24" ht="15.75" x14ac:dyDescent="0.25">
      <c r="U66" s="18"/>
      <c r="V66" s="24"/>
      <c r="W66" s="37"/>
      <c r="X66" s="25"/>
    </row>
    <row r="67" spans="21:24" ht="15.75" x14ac:dyDescent="0.25">
      <c r="U67" s="38" t="s">
        <v>27</v>
      </c>
      <c r="V67" s="39"/>
      <c r="W67" s="40">
        <f>W48*W62</f>
        <v>945000</v>
      </c>
      <c r="X67" s="40"/>
    </row>
    <row r="68" spans="21:24" ht="15.75" x14ac:dyDescent="0.25">
      <c r="U68" s="18" t="s">
        <v>28</v>
      </c>
      <c r="V68" s="24"/>
      <c r="W68" s="37"/>
      <c r="X68" s="37"/>
    </row>
    <row r="69" spans="21:24" ht="15.75" x14ac:dyDescent="0.25">
      <c r="U69" s="41" t="s">
        <v>29</v>
      </c>
      <c r="V69" s="37"/>
      <c r="W69" s="35">
        <f>W63*0.025/12</f>
        <v>4331.25</v>
      </c>
      <c r="X69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5:Q44"/>
  <sheetViews>
    <sheetView topLeftCell="A4" zoomScaleNormal="100" workbookViewId="0">
      <selection activeCell="Q24" sqref="Q24"/>
    </sheetView>
  </sheetViews>
  <sheetFormatPr defaultRowHeight="15" x14ac:dyDescent="0.25"/>
  <cols>
    <col min="17" max="17" width="29" customWidth="1"/>
  </cols>
  <sheetData>
    <row r="15" spans="17:17" x14ac:dyDescent="0.25">
      <c r="Q15">
        <v>2000000</v>
      </c>
    </row>
    <row r="16" spans="17:17" x14ac:dyDescent="0.25">
      <c r="Q16">
        <v>120000</v>
      </c>
    </row>
    <row r="17" spans="17:17" x14ac:dyDescent="0.25">
      <c r="Q17">
        <v>20000</v>
      </c>
    </row>
    <row r="18" spans="17:17" x14ac:dyDescent="0.25">
      <c r="Q18">
        <f>Q15+Q16+Q17</f>
        <v>2140000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R22:S24"/>
  <sheetViews>
    <sheetView topLeftCell="A9" workbookViewId="0">
      <selection activeCell="S24" sqref="S24"/>
    </sheetView>
  </sheetViews>
  <sheetFormatPr defaultRowHeight="15" x14ac:dyDescent="0.25"/>
  <sheetData>
    <row r="22" spans="18:19" x14ac:dyDescent="0.25">
      <c r="R22">
        <v>38.81</v>
      </c>
    </row>
    <row r="23" spans="18:19" x14ac:dyDescent="0.25">
      <c r="R23">
        <v>1.31</v>
      </c>
    </row>
    <row r="24" spans="18:19" x14ac:dyDescent="0.25">
      <c r="R24">
        <f>R22+R23</f>
        <v>40.120000000000005</v>
      </c>
      <c r="S24">
        <f>R24*10.764</f>
        <v>431.85168000000004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0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2023-12-22T11:42:56Z</dcterms:modified>
</cp:coreProperties>
</file>