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Fort\Mukesh Dalichand Chandan\"/>
    </mc:Choice>
  </mc:AlternateContent>
  <xr:revisionPtr revIDLastSave="0" documentId="13_ncr:1_{D5B5FEAA-CBFD-4B7D-B069-63D61140F94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G19" i="23"/>
  <c r="G20" i="23" s="1"/>
  <c r="F7" i="23"/>
  <c r="F8" i="23" s="1"/>
  <c r="F6" i="23"/>
  <c r="F5" i="23"/>
  <c r="F14" i="23" s="1"/>
  <c r="P10" i="4"/>
  <c r="Q3" i="4"/>
  <c r="P2" i="4"/>
  <c r="F10" i="23" l="1"/>
  <c r="F11" i="23" s="1"/>
  <c r="F12" i="23" s="1"/>
  <c r="F13" i="23" s="1"/>
  <c r="F16" i="23" s="1"/>
  <c r="F19" i="23" s="1"/>
  <c r="G21" i="23"/>
  <c r="D19" i="23"/>
  <c r="I27" i="4"/>
  <c r="Q9" i="4"/>
  <c r="F20" i="23" l="1"/>
  <c r="H20" i="23" s="1"/>
  <c r="F25" i="23"/>
  <c r="F21" i="23"/>
  <c r="H21" i="23" s="1"/>
  <c r="H19" i="23"/>
  <c r="D21" i="23"/>
  <c r="D20" i="23"/>
  <c r="I29" i="4"/>
  <c r="C4" i="25"/>
  <c r="I32" i="4"/>
  <c r="I31" i="4"/>
  <c r="G31" i="4"/>
  <c r="C5" i="25" l="1"/>
  <c r="Q2" i="4"/>
  <c r="B3" i="4"/>
  <c r="C3" i="4" s="1"/>
  <c r="D3" i="4" s="1"/>
  <c r="P4" i="4"/>
  <c r="P5" i="4"/>
  <c r="P6" i="4"/>
  <c r="B6" i="4"/>
  <c r="C6" i="4" s="1"/>
  <c r="Q7" i="4"/>
  <c r="B7" i="4" s="1"/>
  <c r="C7" i="4" s="1"/>
  <c r="D7" i="4" s="1"/>
  <c r="Q8" i="4"/>
  <c r="B9" i="4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l="1"/>
  <c r="E19" i="23"/>
  <c r="C20" i="23"/>
  <c r="E20" i="23" s="1"/>
  <c r="C21" i="23"/>
  <c r="E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<sst xmlns="http://schemas.openxmlformats.org/spreadsheetml/2006/main" count="140" uniqueCount="93">
  <si>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</si>
  <si>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</si>
  <si>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</si>
  <si>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</si>
  <si>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</si>
  <si>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</si>
  <si>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</si>
  <si>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</si>
  <si>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</si>
  <si>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</si>
  <si>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</si>
  <si>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</si>
  <si>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</si>
  <si>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</si>
  <si>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</si>
  <si>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</si>
  <si>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</si>
  <si>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</si>
  <si>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</si>
  <si>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</si>
  <si>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</si>
  <si>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</si>
  <si>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</si>
  <si>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</si>
  <si>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</si>
  <si>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</si>
  <si>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</si>
  <si>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</si>
  <si>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</si>
  <si>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</si>
  <si>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</si>
  <si>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</si>
  <si>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</si>
  <si>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</si>
  <si>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</si>
  <si>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</si>
  <si>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</si>
  <si>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</si>
  <si>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</si>
  <si>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</si>
  <si>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</si>
  <si>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</si>
  <si>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</si>
  <si>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</si>
  <si>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</si>
  <si>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</si>
  <si>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</si>
  <si>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</si>
  <si>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</si>
  <si>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</si>
  <si>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</si>
  <si>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</si>
  <si>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</si>
  <si>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</si>
  <si>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</si>
  <si>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</si>
  <si>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</si>
  <si>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</si>
  <si>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</si>
  <si>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</si>
  <si>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</si>
  <si>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</si>
  <si>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</si>
  <si>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</si>
  <si>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</si>
  <si>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</si>
  <si>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</si>
  <si>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</si>
  <si>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</si>
  <si>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</si>
  <si>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</si>
  <si>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</si>
  <si>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</si>
  <si>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</si>
  <si>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</si>
  <si>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</si>
  <si>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</si>
  <si>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</si>
  <si>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</si>
  <si>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</si>
  <si>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</si>
  <si>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</si>
  <si>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</si>
  <si>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12.12.2013</t>
  </si>
  <si>
    <t>ACA</t>
  </si>
  <si>
    <t>MCA</t>
  </si>
  <si>
    <t>Discussed with manoj sir</t>
  </si>
  <si>
    <t>Flat</t>
  </si>
  <si>
    <t>Interior</t>
  </si>
  <si>
    <t>Total Value</t>
  </si>
  <si>
    <t>IGR-29.09.23</t>
  </si>
  <si>
    <t>IGR-03.11.23</t>
  </si>
  <si>
    <t>IGR-16.02.222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</si>
</sst>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43" fontId="6" fillId="0" borderId="8" xfId="1" applyFont="1" applyFill="1" applyBorder="1"/>
    <xf numFmtId="43" fontId="7" fillId="0" borderId="8" xfId="1" applyFont="1" applyFill="1" applyBorder="1"/>
    <xf numFmtId="0" fontId="6" fillId="0" borderId="8" xfId="0" applyFont="1" applyBorder="1"/>
    <xf numFmtId="0" fontId="7" fillId="0" borderId="8" xfId="0" applyFont="1" applyBorder="1" applyAlignment="1">
      <alignment horizontal="center"/>
    </xf>
    <xf numFmtId="0" fontId="7" fillId="0" borderId="8" xfId="0" applyFont="1" applyBorder="1"/>
    <xf numFmtId="43" fontId="7" fillId="0" borderId="8" xfId="0" applyNumberFormat="1" applyFont="1" applyBorder="1"/>
    <xf numFmtId="43" fontId="2" fillId="0" borderId="8" xfId="0" applyNumberFormat="1" applyFont="1" applyBorder="1"/>
    <xf numFmtId="43" fontId="5" fillId="0" borderId="8" xfId="0" applyNumberFormat="1" applyFont="1" applyBorder="1"/>
    <xf numFmtId="0" fontId="2" fillId="0" borderId="8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742950</xdr:colOff>
      <xdr:row>0</xdr:row>
      <xdr:rowOff>0</xdr:rowOff>
    </xdr:from>
    <xdr:to>
      <xdr:col>21</xdr:col>
      <xdr:colOff>429958</xdr:colOff>
      <xdr:row>34</xdr:row>
      <xdr:rowOff>86721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A6FEB-F1C9-BDEF-DB95-E3382C2CF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5125" y="0"/>
          <a:ext cx="9554908" cy="7135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30</xdr:col>
      <xdr:colOff>245364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FB45D2-948D-453B-A015-D17EA9FB9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2D54FE-ABC9-4F1F-BF30-F5E64D6B6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43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2D8384-EAD3-40E6-B39C-0EB8579F4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192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297018</xdr:colOff>
      <xdr:row>49</xdr:row>
      <xdr:rowOff>10756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52E7FD-8C8B-6321-A781-3FF03050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89018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7EDC8-3F9E-B277-E765-9149AA291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211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B367A2-72A8-6A74-C80E-70259B07F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8878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526160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E021D6-9D56-47A8-FEE6-2D615DDC9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75760" cy="8916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810067-3BB9-4708-9787-61290196D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opLeftCell="A4" workbookViewId="0">
      <selection activeCell="C29" sqref="C2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5" t="s">
        <v>76</v>
      </c>
      <c r="C3" s="46">
        <v>182330</v>
      </c>
      <c r="D3" s="35"/>
      <c r="E3" s="35"/>
      <c r="F3" s="35"/>
      <c r="H3" s="49" t="s">
        <v>37</v>
      </c>
      <c r="I3" s="49"/>
      <c r="J3" s="49" t="s">
        <v>38</v>
      </c>
      <c r="K3" s="49" t="s">
        <v>39</v>
      </c>
      <c r="L3" s="49" t="s">
        <v>40</v>
      </c>
    </row>
    <row r="4" spans="2:12" x14ac:dyDescent="0.25">
      <c r="B4" s="35" t="s">
        <v>82</v>
      </c>
      <c r="C4" s="46">
        <f>C3*15%</f>
        <v>27349.5</v>
      </c>
      <c r="D4" s="35"/>
      <c r="E4" s="35"/>
      <c r="F4" s="35"/>
      <c r="H4" s="50" t="s">
        <v>41</v>
      </c>
      <c r="I4" s="35" t="s">
        <v>42</v>
      </c>
      <c r="J4" s="35" t="s">
        <v>43</v>
      </c>
      <c r="K4" s="35">
        <v>2554.8123374210331</v>
      </c>
      <c r="L4" s="35">
        <v>2248.2348569305091</v>
      </c>
    </row>
    <row r="5" spans="2:12" x14ac:dyDescent="0.25">
      <c r="B5" s="35" t="s">
        <v>77</v>
      </c>
      <c r="C5" s="51">
        <f>C3+C4</f>
        <v>209679.5</v>
      </c>
      <c r="D5" s="52" t="s">
        <v>62</v>
      </c>
      <c r="E5" s="53">
        <f>C5/10.764</f>
        <v>19479.700854700855</v>
      </c>
      <c r="F5" s="52" t="s">
        <v>63</v>
      </c>
      <c r="H5" s="54" t="s">
        <v>44</v>
      </c>
      <c r="I5" s="50">
        <v>0.95</v>
      </c>
      <c r="J5" s="35"/>
      <c r="K5" s="35" t="s">
        <v>45</v>
      </c>
      <c r="L5" s="35" t="s">
        <v>42</v>
      </c>
    </row>
    <row r="6" spans="2:12" x14ac:dyDescent="0.25">
      <c r="B6" s="35" t="s">
        <v>78</v>
      </c>
      <c r="C6" s="46">
        <v>81720</v>
      </c>
      <c r="D6" s="35"/>
      <c r="E6" s="35"/>
      <c r="F6" s="35"/>
      <c r="H6" s="55" t="s">
        <v>46</v>
      </c>
      <c r="I6" s="50">
        <v>0.9</v>
      </c>
      <c r="J6" s="35" t="s">
        <v>47</v>
      </c>
      <c r="K6" s="35" t="s">
        <v>48</v>
      </c>
      <c r="L6" s="35" t="s">
        <v>49</v>
      </c>
    </row>
    <row r="7" spans="2:12" x14ac:dyDescent="0.25">
      <c r="B7" s="35" t="s">
        <v>79</v>
      </c>
      <c r="C7" s="46">
        <f>C5-C6</f>
        <v>127959.5</v>
      </c>
      <c r="D7" s="35"/>
      <c r="E7" s="35"/>
      <c r="F7" s="35"/>
      <c r="H7" s="54" t="s">
        <v>50</v>
      </c>
      <c r="I7" s="50">
        <v>0.8</v>
      </c>
      <c r="J7" s="35"/>
      <c r="K7" s="54" t="s">
        <v>46</v>
      </c>
      <c r="L7" s="50">
        <v>0.05</v>
      </c>
    </row>
    <row r="8" spans="2:12" ht="30" x14ac:dyDescent="0.25">
      <c r="B8" s="56" t="s">
        <v>80</v>
      </c>
      <c r="C8" s="46">
        <f>C7*D13%</f>
        <v>106206.38499999999</v>
      </c>
      <c r="D8" s="35"/>
      <c r="E8" s="35"/>
      <c r="F8" s="35"/>
      <c r="H8" s="54" t="s">
        <v>51</v>
      </c>
      <c r="I8" s="50">
        <v>0.7</v>
      </c>
      <c r="J8" s="35"/>
      <c r="K8" s="57" t="s">
        <v>52</v>
      </c>
      <c r="L8" s="50">
        <v>0.1</v>
      </c>
    </row>
    <row r="9" spans="2:12" x14ac:dyDescent="0.25">
      <c r="B9" s="35" t="s">
        <v>81</v>
      </c>
      <c r="C9" s="51">
        <f>C6+C8</f>
        <v>187926.38500000001</v>
      </c>
      <c r="D9" s="52" t="s">
        <v>62</v>
      </c>
      <c r="E9" s="53">
        <f>C9/10.764</f>
        <v>17458.78716090673</v>
      </c>
      <c r="F9" s="52" t="s">
        <v>63</v>
      </c>
      <c r="H9" s="54" t="s">
        <v>53</v>
      </c>
      <c r="I9" s="50">
        <v>0.6</v>
      </c>
      <c r="J9" s="35"/>
      <c r="K9" s="35" t="s">
        <v>54</v>
      </c>
      <c r="L9" s="50">
        <v>0.15</v>
      </c>
    </row>
    <row r="10" spans="2:12" x14ac:dyDescent="0.25">
      <c r="C10" s="58"/>
      <c r="H10" s="35" t="s">
        <v>55</v>
      </c>
      <c r="I10" s="50">
        <v>0.5</v>
      </c>
      <c r="J10" s="35"/>
      <c r="K10" s="35" t="s">
        <v>56</v>
      </c>
      <c r="L10" s="50">
        <v>0.2</v>
      </c>
    </row>
    <row r="11" spans="2:12" x14ac:dyDescent="0.25">
      <c r="B11" s="41" t="s">
        <v>68</v>
      </c>
      <c r="C11" s="60">
        <f>Calculation!D7</f>
        <v>2023</v>
      </c>
      <c r="H11" s="35" t="s">
        <v>57</v>
      </c>
      <c r="I11" s="50">
        <v>0.4</v>
      </c>
      <c r="J11" s="35"/>
      <c r="K11" s="35"/>
      <c r="L11" s="35"/>
    </row>
    <row r="12" spans="2:12" x14ac:dyDescent="0.25">
      <c r="B12" s="41" t="s">
        <v>69</v>
      </c>
      <c r="C12" s="60">
        <f>Calculation!D8</f>
        <v>2006</v>
      </c>
      <c r="D12" s="59">
        <v>100</v>
      </c>
      <c r="H12" s="35" t="s">
        <v>58</v>
      </c>
      <c r="I12" s="50">
        <v>0.3</v>
      </c>
      <c r="J12" s="35"/>
      <c r="K12" s="35"/>
      <c r="L12" s="35"/>
    </row>
    <row r="13" spans="2:12" x14ac:dyDescent="0.25">
      <c r="B13" s="41" t="s">
        <v>70</v>
      </c>
      <c r="C13" s="60">
        <f>C11-C12</f>
        <v>17</v>
      </c>
      <c r="D13" s="59">
        <f>D12-C13</f>
        <v>83</v>
      </c>
    </row>
    <row r="15" spans="2:12" x14ac:dyDescent="0.25">
      <c r="B15" s="35" t="s">
        <v>59</v>
      </c>
      <c r="C15" s="46">
        <v>93700</v>
      </c>
      <c r="D15" s="35"/>
      <c r="E15" s="35"/>
      <c r="F15" s="35"/>
    </row>
    <row r="16" spans="2:12" x14ac:dyDescent="0.25">
      <c r="B16" s="35" t="s">
        <v>60</v>
      </c>
      <c r="C16" s="46">
        <f>C15*5%</f>
        <v>4685</v>
      </c>
      <c r="D16" s="35"/>
      <c r="E16" s="35"/>
      <c r="F16" s="35"/>
    </row>
    <row r="17" spans="2:6" x14ac:dyDescent="0.25">
      <c r="B17" s="35" t="s">
        <v>61</v>
      </c>
      <c r="C17" s="51">
        <f>C15+C16</f>
        <v>98385</v>
      </c>
      <c r="D17" s="52" t="s">
        <v>62</v>
      </c>
      <c r="E17" s="53">
        <f>C17/10.764</f>
        <v>9140.1895206243044</v>
      </c>
      <c r="F17" s="52" t="s">
        <v>63</v>
      </c>
    </row>
    <row r="18" spans="2:6" x14ac:dyDescent="0.25">
      <c r="B18" s="35" t="s">
        <v>65</v>
      </c>
      <c r="C18" s="46">
        <v>26620</v>
      </c>
      <c r="D18" s="35"/>
      <c r="E18" s="35"/>
      <c r="F18" s="35"/>
    </row>
    <row r="19" spans="2:6" x14ac:dyDescent="0.25">
      <c r="B19" s="35" t="s">
        <v>66</v>
      </c>
      <c r="C19" s="46">
        <f>C17-C18</f>
        <v>71765</v>
      </c>
      <c r="D19" s="35"/>
      <c r="E19" s="35"/>
      <c r="F19" s="35"/>
    </row>
    <row r="20" spans="2:6" ht="45" x14ac:dyDescent="0.25">
      <c r="B20" s="56" t="s">
        <v>67</v>
      </c>
      <c r="C20" s="46">
        <f>C18*80%</f>
        <v>21296</v>
      </c>
      <c r="D20" s="35"/>
      <c r="E20" s="35"/>
      <c r="F20" s="35"/>
    </row>
    <row r="21" spans="2:6" x14ac:dyDescent="0.25">
      <c r="B21" s="35" t="s">
        <v>64</v>
      </c>
      <c r="C21" s="51">
        <f>C19+C20</f>
        <v>93061</v>
      </c>
      <c r="D21" s="52" t="s">
        <v>62</v>
      </c>
      <c r="E21" s="53">
        <f>C21/10.764</f>
        <v>8645.5778520995918</v>
      </c>
      <c r="F21" s="52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2" t="s">
        <v>29</v>
      </c>
      <c r="B1" s="32" t="s">
        <v>30</v>
      </c>
      <c r="C1" s="32" t="s">
        <v>31</v>
      </c>
      <c r="D1" s="32" t="s">
        <v>30</v>
      </c>
      <c r="E1" s="33" t="s">
        <v>32</v>
      </c>
      <c r="F1" s="33" t="s">
        <v>33</v>
      </c>
      <c r="G1" s="33" t="s">
        <v>34</v>
      </c>
      <c r="H1" s="33" t="s">
        <v>34</v>
      </c>
      <c r="I1" s="34" t="s">
        <v>35</v>
      </c>
      <c r="J1" s="34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2">
        <v>0</v>
      </c>
      <c r="B2" s="32">
        <v>0</v>
      </c>
      <c r="C2" s="32">
        <v>0</v>
      </c>
      <c r="D2" s="32">
        <v>0</v>
      </c>
      <c r="E2" s="33">
        <f t="shared" ref="E2:I23" si="0">B2/12</f>
        <v>0</v>
      </c>
      <c r="F2" s="33">
        <f t="shared" ref="F2:F30" si="1">D2/12</f>
        <v>0</v>
      </c>
      <c r="G2" s="33">
        <f t="shared" ref="G2:G30" si="2">A2+E2</f>
        <v>0</v>
      </c>
      <c r="H2" s="33">
        <f t="shared" ref="H2:H30" si="3">C2+F2</f>
        <v>0</v>
      </c>
      <c r="I2" s="34">
        <f t="shared" ref="I2:I22" si="4">G2*H2</f>
        <v>0</v>
      </c>
      <c r="J2" s="34">
        <f>I2</f>
        <v>0</v>
      </c>
      <c r="K2" s="35"/>
      <c r="L2" s="35"/>
      <c r="M2" s="35"/>
      <c r="N2" s="36"/>
      <c r="O2" s="35"/>
      <c r="P2" s="35"/>
      <c r="Q2" s="35"/>
      <c r="R2" s="3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2">
        <v>0</v>
      </c>
      <c r="B3" s="32">
        <v>0</v>
      </c>
      <c r="C3" s="32">
        <v>0</v>
      </c>
      <c r="D3" s="32">
        <v>0</v>
      </c>
      <c r="E3" s="33">
        <f t="shared" si="0"/>
        <v>0</v>
      </c>
      <c r="F3" s="33">
        <f t="shared" si="1"/>
        <v>0</v>
      </c>
      <c r="G3" s="33">
        <f t="shared" si="2"/>
        <v>0</v>
      </c>
      <c r="H3" s="33">
        <f t="shared" si="3"/>
        <v>0</v>
      </c>
      <c r="I3" s="34">
        <f t="shared" si="4"/>
        <v>0</v>
      </c>
      <c r="J3" s="34">
        <f>J2+I3</f>
        <v>0</v>
      </c>
      <c r="K3" s="35"/>
      <c r="L3" s="35"/>
      <c r="M3" s="35"/>
      <c r="N3" s="36"/>
      <c r="O3" s="35"/>
      <c r="P3" s="35"/>
      <c r="Q3" s="35"/>
      <c r="R3" s="35"/>
      <c r="S3" s="3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2">
        <v>0</v>
      </c>
      <c r="B4" s="32">
        <v>0</v>
      </c>
      <c r="C4" s="32">
        <v>0</v>
      </c>
      <c r="D4" s="32">
        <v>0</v>
      </c>
      <c r="E4" s="33">
        <f t="shared" si="0"/>
        <v>0</v>
      </c>
      <c r="F4" s="33">
        <f t="shared" si="1"/>
        <v>0</v>
      </c>
      <c r="G4" s="33">
        <f t="shared" si="2"/>
        <v>0</v>
      </c>
      <c r="H4" s="33">
        <f t="shared" si="3"/>
        <v>0</v>
      </c>
      <c r="I4" s="34">
        <f t="shared" si="4"/>
        <v>0</v>
      </c>
      <c r="J4" s="34">
        <f t="shared" ref="J4:J30" si="5">J3+I4</f>
        <v>0</v>
      </c>
      <c r="K4" s="35"/>
      <c r="L4" s="35"/>
      <c r="M4" s="35"/>
      <c r="N4" s="35"/>
      <c r="O4" s="35"/>
      <c r="P4" s="35"/>
      <c r="Q4" s="35"/>
      <c r="R4" s="35"/>
      <c r="S4" s="37" t="s">
        <v>44</v>
      </c>
      <c r="T4" s="30">
        <v>0.95</v>
      </c>
      <c r="V4" t="s">
        <v>45</v>
      </c>
      <c r="W4" t="s">
        <v>42</v>
      </c>
    </row>
    <row r="5" spans="1:23" ht="16.5" x14ac:dyDescent="0.3">
      <c r="A5" s="32">
        <v>0</v>
      </c>
      <c r="B5" s="32">
        <v>0</v>
      </c>
      <c r="C5" s="32">
        <v>0</v>
      </c>
      <c r="D5" s="32">
        <v>0</v>
      </c>
      <c r="E5" s="33">
        <f t="shared" si="0"/>
        <v>0</v>
      </c>
      <c r="F5" s="33">
        <f t="shared" si="1"/>
        <v>0</v>
      </c>
      <c r="G5" s="33">
        <f t="shared" si="2"/>
        <v>0</v>
      </c>
      <c r="H5" s="33">
        <f t="shared" si="3"/>
        <v>0</v>
      </c>
      <c r="I5" s="34">
        <f t="shared" si="4"/>
        <v>0</v>
      </c>
      <c r="J5" s="34">
        <f t="shared" si="5"/>
        <v>0</v>
      </c>
      <c r="K5" s="35"/>
      <c r="L5" s="35"/>
      <c r="M5" s="35"/>
      <c r="N5" s="35">
        <f t="shared" ref="N5:N11" si="6">L5*M5</f>
        <v>0</v>
      </c>
      <c r="O5" s="35"/>
      <c r="P5" s="35"/>
      <c r="Q5" s="35"/>
      <c r="R5" s="36"/>
      <c r="S5" s="38" t="s">
        <v>46</v>
      </c>
      <c r="T5" s="3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2">
        <v>0</v>
      </c>
      <c r="B6" s="32">
        <v>0</v>
      </c>
      <c r="C6" s="32">
        <v>0</v>
      </c>
      <c r="D6" s="32">
        <v>0</v>
      </c>
      <c r="E6" s="33">
        <f t="shared" si="0"/>
        <v>0</v>
      </c>
      <c r="F6" s="33">
        <f t="shared" si="1"/>
        <v>0</v>
      </c>
      <c r="G6" s="33">
        <f t="shared" si="2"/>
        <v>0</v>
      </c>
      <c r="H6" s="33">
        <f t="shared" si="3"/>
        <v>0</v>
      </c>
      <c r="I6" s="34">
        <f t="shared" si="4"/>
        <v>0</v>
      </c>
      <c r="J6" s="34">
        <f t="shared" si="5"/>
        <v>0</v>
      </c>
      <c r="K6" s="35"/>
      <c r="L6" s="35"/>
      <c r="M6" s="35"/>
      <c r="N6" s="35">
        <f t="shared" si="6"/>
        <v>0</v>
      </c>
      <c r="O6" s="35"/>
      <c r="P6" s="35"/>
      <c r="Q6" s="35"/>
      <c r="R6" s="36"/>
      <c r="S6" s="37" t="s">
        <v>50</v>
      </c>
      <c r="T6" s="30">
        <v>0.8</v>
      </c>
      <c r="V6" s="37" t="s">
        <v>46</v>
      </c>
      <c r="W6" s="30">
        <v>0.05</v>
      </c>
    </row>
    <row r="7" spans="1:23" ht="16.5" x14ac:dyDescent="0.3">
      <c r="A7" s="32">
        <v>0</v>
      </c>
      <c r="B7" s="32">
        <v>0</v>
      </c>
      <c r="C7" s="32">
        <v>0</v>
      </c>
      <c r="D7" s="32">
        <v>0</v>
      </c>
      <c r="E7" s="33">
        <f t="shared" si="0"/>
        <v>0</v>
      </c>
      <c r="F7" s="33">
        <f t="shared" si="1"/>
        <v>0</v>
      </c>
      <c r="G7" s="33">
        <f t="shared" si="2"/>
        <v>0</v>
      </c>
      <c r="H7" s="33">
        <f t="shared" si="3"/>
        <v>0</v>
      </c>
      <c r="I7" s="34">
        <f t="shared" si="4"/>
        <v>0</v>
      </c>
      <c r="J7" s="34">
        <f t="shared" si="5"/>
        <v>0</v>
      </c>
      <c r="K7" s="35"/>
      <c r="L7" s="35"/>
      <c r="M7" s="35"/>
      <c r="N7" s="35">
        <f t="shared" si="6"/>
        <v>0</v>
      </c>
      <c r="O7" s="35"/>
      <c r="P7" s="35"/>
      <c r="Q7" s="35"/>
      <c r="R7" s="36"/>
      <c r="S7" s="37" t="s">
        <v>51</v>
      </c>
      <c r="T7" s="30">
        <v>0.7</v>
      </c>
      <c r="V7" s="39" t="s">
        <v>52</v>
      </c>
      <c r="W7" s="30">
        <v>0.1</v>
      </c>
    </row>
    <row r="8" spans="1:23" ht="16.5" x14ac:dyDescent="0.3">
      <c r="A8" s="32">
        <v>0</v>
      </c>
      <c r="B8" s="32">
        <v>0</v>
      </c>
      <c r="C8" s="32">
        <v>0</v>
      </c>
      <c r="D8" s="32">
        <v>0</v>
      </c>
      <c r="E8" s="33">
        <f t="shared" si="0"/>
        <v>0</v>
      </c>
      <c r="F8" s="33">
        <f t="shared" si="1"/>
        <v>0</v>
      </c>
      <c r="G8" s="33">
        <f t="shared" si="2"/>
        <v>0</v>
      </c>
      <c r="H8" s="33">
        <f t="shared" si="3"/>
        <v>0</v>
      </c>
      <c r="I8" s="34">
        <f t="shared" si="4"/>
        <v>0</v>
      </c>
      <c r="J8" s="34">
        <f t="shared" si="5"/>
        <v>0</v>
      </c>
      <c r="K8" s="35"/>
      <c r="L8" s="35"/>
      <c r="M8" s="35"/>
      <c r="N8" s="35">
        <f t="shared" si="6"/>
        <v>0</v>
      </c>
      <c r="O8" s="35"/>
      <c r="P8" s="35"/>
      <c r="Q8" s="35"/>
      <c r="R8" s="36"/>
      <c r="S8" s="37" t="s">
        <v>53</v>
      </c>
      <c r="T8" s="30">
        <v>0.6</v>
      </c>
      <c r="V8" t="s">
        <v>54</v>
      </c>
      <c r="W8" s="30">
        <v>0.15</v>
      </c>
    </row>
    <row r="9" spans="1:23" ht="16.5" x14ac:dyDescent="0.3">
      <c r="A9" s="32">
        <v>0</v>
      </c>
      <c r="B9" s="32">
        <v>0</v>
      </c>
      <c r="C9" s="32">
        <v>0</v>
      </c>
      <c r="D9" s="32"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4">
        <f t="shared" si="4"/>
        <v>0</v>
      </c>
      <c r="J9" s="34">
        <f t="shared" si="5"/>
        <v>0</v>
      </c>
      <c r="K9" s="35"/>
      <c r="L9" s="35"/>
      <c r="M9" s="35"/>
      <c r="N9" s="35">
        <f t="shared" si="6"/>
        <v>0</v>
      </c>
      <c r="O9" s="35"/>
      <c r="P9" s="35"/>
      <c r="Q9" s="35"/>
      <c r="R9" s="36"/>
      <c r="S9" t="s">
        <v>55</v>
      </c>
      <c r="T9" s="30">
        <v>0.5</v>
      </c>
      <c r="V9" t="s">
        <v>56</v>
      </c>
      <c r="W9" s="30">
        <v>0.2</v>
      </c>
    </row>
    <row r="10" spans="1:23" ht="16.5" x14ac:dyDescent="0.3">
      <c r="A10" s="32">
        <v>0</v>
      </c>
      <c r="B10" s="32">
        <v>0</v>
      </c>
      <c r="C10" s="32">
        <v>0</v>
      </c>
      <c r="D10" s="32"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4">
        <f t="shared" si="4"/>
        <v>0</v>
      </c>
      <c r="J10" s="34">
        <f t="shared" si="5"/>
        <v>0</v>
      </c>
      <c r="K10" s="35"/>
      <c r="L10" s="35"/>
      <c r="M10" s="35"/>
      <c r="N10" s="35">
        <f t="shared" si="6"/>
        <v>0</v>
      </c>
      <c r="O10" s="35"/>
      <c r="P10" s="35"/>
      <c r="Q10" s="35"/>
      <c r="R10" s="36"/>
      <c r="S10" t="s">
        <v>57</v>
      </c>
      <c r="T10" s="30">
        <v>0.4</v>
      </c>
    </row>
    <row r="11" spans="1:23" ht="16.5" x14ac:dyDescent="0.3">
      <c r="A11" s="32">
        <v>0</v>
      </c>
      <c r="B11" s="32">
        <v>0</v>
      </c>
      <c r="C11" s="32">
        <v>0</v>
      </c>
      <c r="D11" s="32"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4">
        <f t="shared" si="4"/>
        <v>0</v>
      </c>
      <c r="J11" s="34">
        <f t="shared" si="5"/>
        <v>0</v>
      </c>
      <c r="K11" s="35"/>
      <c r="L11" s="35"/>
      <c r="M11" s="35"/>
      <c r="N11" s="35">
        <f t="shared" si="6"/>
        <v>0</v>
      </c>
      <c r="O11" s="35"/>
      <c r="P11" s="35"/>
      <c r="Q11" s="35"/>
      <c r="R11" s="36"/>
      <c r="T11" s="30"/>
    </row>
    <row r="12" spans="1:23" ht="16.5" x14ac:dyDescent="0.3">
      <c r="A12" s="32">
        <v>0</v>
      </c>
      <c r="B12" s="32">
        <v>0</v>
      </c>
      <c r="C12" s="32">
        <v>0</v>
      </c>
      <c r="D12" s="32"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40">
        <f t="shared" si="4"/>
        <v>0</v>
      </c>
      <c r="J12" s="34">
        <f>J11+I12</f>
        <v>0</v>
      </c>
      <c r="K12" s="35"/>
      <c r="L12" s="35"/>
      <c r="M12" s="35"/>
      <c r="N12" s="41">
        <f>SUM(N5:N11)</f>
        <v>0</v>
      </c>
      <c r="O12" s="35"/>
      <c r="P12" s="35"/>
      <c r="Q12" s="35"/>
      <c r="R12" s="36"/>
      <c r="S12" t="s">
        <v>58</v>
      </c>
      <c r="T12" s="30">
        <v>0.3</v>
      </c>
    </row>
    <row r="13" spans="1:23" ht="16.5" x14ac:dyDescent="0.3">
      <c r="A13" s="32">
        <v>0</v>
      </c>
      <c r="B13" s="32">
        <v>0</v>
      </c>
      <c r="C13" s="32">
        <v>0</v>
      </c>
      <c r="D13" s="32"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4">
        <f t="shared" si="4"/>
        <v>0</v>
      </c>
      <c r="J13" s="34">
        <f t="shared" si="5"/>
        <v>0</v>
      </c>
      <c r="K13" s="35"/>
      <c r="L13" s="35"/>
      <c r="M13" s="35"/>
      <c r="N13" s="35"/>
      <c r="O13" s="35"/>
      <c r="P13" s="35"/>
      <c r="Q13" s="35"/>
      <c r="R13" s="36"/>
    </row>
    <row r="14" spans="1:23" ht="16.5" x14ac:dyDescent="0.3">
      <c r="A14" s="32">
        <v>0</v>
      </c>
      <c r="B14" s="32">
        <v>0</v>
      </c>
      <c r="C14" s="32">
        <v>0</v>
      </c>
      <c r="D14" s="32"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4">
        <f t="shared" si="4"/>
        <v>0</v>
      </c>
      <c r="J14" s="34">
        <f t="shared" si="5"/>
        <v>0</v>
      </c>
      <c r="K14" s="35"/>
      <c r="L14" s="35"/>
      <c r="M14" s="35"/>
      <c r="N14" s="41">
        <f>L14*M14</f>
        <v>0</v>
      </c>
      <c r="O14" s="35"/>
      <c r="P14" s="35"/>
      <c r="Q14" s="35"/>
      <c r="R14" s="36"/>
    </row>
    <row r="15" spans="1:23" ht="16.5" x14ac:dyDescent="0.3">
      <c r="A15" s="32">
        <v>0</v>
      </c>
      <c r="B15" s="32">
        <v>0</v>
      </c>
      <c r="C15" s="32">
        <v>0</v>
      </c>
      <c r="D15" s="32">
        <v>0</v>
      </c>
      <c r="E15" s="42">
        <f t="shared" si="0"/>
        <v>0</v>
      </c>
      <c r="F15" s="42">
        <f t="shared" si="1"/>
        <v>0</v>
      </c>
      <c r="G15" s="42">
        <f t="shared" si="2"/>
        <v>0</v>
      </c>
      <c r="H15" s="42">
        <f t="shared" si="3"/>
        <v>0</v>
      </c>
      <c r="I15" s="40">
        <f t="shared" si="4"/>
        <v>0</v>
      </c>
      <c r="J15" s="34">
        <f t="shared" si="5"/>
        <v>0</v>
      </c>
      <c r="K15" s="35"/>
      <c r="L15" s="35"/>
      <c r="M15" s="35"/>
      <c r="N15" s="35"/>
      <c r="O15" s="35"/>
      <c r="P15" s="35"/>
      <c r="Q15" s="35"/>
      <c r="R15" s="36"/>
    </row>
    <row r="16" spans="1:23" ht="16.5" x14ac:dyDescent="0.3">
      <c r="A16" s="32">
        <v>0</v>
      </c>
      <c r="B16" s="32">
        <v>0</v>
      </c>
      <c r="C16" s="32">
        <v>0</v>
      </c>
      <c r="D16" s="32">
        <v>0</v>
      </c>
      <c r="E16" s="33">
        <f>B16/12</f>
        <v>0</v>
      </c>
      <c r="F16" s="33">
        <f>D16/12</f>
        <v>0</v>
      </c>
      <c r="G16" s="33">
        <f>A16+E16</f>
        <v>0</v>
      </c>
      <c r="H16" s="33">
        <f>C16+F16</f>
        <v>0</v>
      </c>
      <c r="I16" s="34">
        <f t="shared" si="4"/>
        <v>0</v>
      </c>
      <c r="J16" s="34">
        <f t="shared" si="5"/>
        <v>0</v>
      </c>
      <c r="K16" s="35"/>
      <c r="L16" s="35"/>
      <c r="M16" s="35"/>
      <c r="N16" s="36"/>
      <c r="O16" s="35"/>
      <c r="P16" s="35"/>
      <c r="Q16" s="35"/>
      <c r="R16" s="36"/>
    </row>
    <row r="17" spans="1:21" ht="16.5" x14ac:dyDescent="0.3">
      <c r="A17" s="32">
        <v>0</v>
      </c>
      <c r="B17" s="32">
        <v>0</v>
      </c>
      <c r="C17" s="32">
        <v>0</v>
      </c>
      <c r="D17" s="32">
        <v>0</v>
      </c>
      <c r="E17" s="33">
        <f>B17/12</f>
        <v>0</v>
      </c>
      <c r="F17" s="33">
        <f>D17/12</f>
        <v>0</v>
      </c>
      <c r="G17" s="33">
        <f>A17+E17</f>
        <v>0</v>
      </c>
      <c r="H17" s="33">
        <f>C17+F17</f>
        <v>0</v>
      </c>
      <c r="I17" s="34">
        <f t="shared" si="4"/>
        <v>0</v>
      </c>
      <c r="J17" s="34">
        <f t="shared" si="5"/>
        <v>0</v>
      </c>
      <c r="K17" s="35"/>
      <c r="L17" s="35"/>
      <c r="M17" s="35"/>
      <c r="N17" s="36"/>
      <c r="O17" s="35"/>
      <c r="P17" s="35"/>
      <c r="Q17" s="35"/>
      <c r="R17" s="36"/>
    </row>
    <row r="18" spans="1:21" ht="16.5" x14ac:dyDescent="0.3">
      <c r="A18" s="32">
        <v>0</v>
      </c>
      <c r="B18" s="32">
        <v>0</v>
      </c>
      <c r="C18" s="32">
        <v>0</v>
      </c>
      <c r="D18" s="32">
        <v>0</v>
      </c>
      <c r="E18" s="42">
        <f>B18/12</f>
        <v>0</v>
      </c>
      <c r="F18" s="42">
        <f>D18/12</f>
        <v>0</v>
      </c>
      <c r="G18" s="42">
        <f>A18+E18</f>
        <v>0</v>
      </c>
      <c r="H18" s="42">
        <f>C18+F18</f>
        <v>0</v>
      </c>
      <c r="I18" s="40">
        <f>G18*H18</f>
        <v>0</v>
      </c>
      <c r="J18" s="34">
        <f t="shared" si="5"/>
        <v>0</v>
      </c>
      <c r="K18" s="35"/>
      <c r="L18" s="35"/>
      <c r="M18" s="35"/>
      <c r="N18" s="36"/>
      <c r="O18" s="35"/>
      <c r="P18" s="35"/>
      <c r="Q18" s="35"/>
      <c r="R18" s="36"/>
    </row>
    <row r="19" spans="1:21" ht="16.5" x14ac:dyDescent="0.3">
      <c r="A19" s="32">
        <v>0</v>
      </c>
      <c r="B19" s="32">
        <v>0</v>
      </c>
      <c r="C19" s="32">
        <v>0</v>
      </c>
      <c r="D19" s="32">
        <v>0</v>
      </c>
      <c r="E19" s="42">
        <f t="shared" si="0"/>
        <v>0</v>
      </c>
      <c r="F19" s="42">
        <f t="shared" si="1"/>
        <v>0</v>
      </c>
      <c r="G19" s="42">
        <f t="shared" si="2"/>
        <v>0</v>
      </c>
      <c r="H19" s="42">
        <f t="shared" si="3"/>
        <v>0</v>
      </c>
      <c r="I19" s="40">
        <f t="shared" si="4"/>
        <v>0</v>
      </c>
      <c r="J19" s="34">
        <f t="shared" si="5"/>
        <v>0</v>
      </c>
      <c r="K19" s="35"/>
      <c r="L19" s="35"/>
      <c r="M19" s="35"/>
      <c r="N19" s="36"/>
      <c r="O19" s="35"/>
      <c r="P19" s="35"/>
      <c r="Q19" s="35"/>
      <c r="R19" s="36"/>
    </row>
    <row r="20" spans="1:21" ht="16.5" x14ac:dyDescent="0.3">
      <c r="A20" s="32">
        <v>0</v>
      </c>
      <c r="B20" s="32">
        <v>0</v>
      </c>
      <c r="C20" s="32">
        <v>0</v>
      </c>
      <c r="D20" s="32">
        <v>0</v>
      </c>
      <c r="E20" s="42">
        <f>B20/12</f>
        <v>0</v>
      </c>
      <c r="F20" s="42">
        <f>D20/12</f>
        <v>0</v>
      </c>
      <c r="G20" s="42">
        <f>A20+E20</f>
        <v>0</v>
      </c>
      <c r="H20" s="42">
        <f>C20+F20</f>
        <v>0</v>
      </c>
      <c r="I20" s="40">
        <f>G20*H20</f>
        <v>0</v>
      </c>
      <c r="J20" s="34">
        <f>J19+I20</f>
        <v>0</v>
      </c>
      <c r="K20" s="35"/>
      <c r="L20" s="35"/>
      <c r="M20" s="35"/>
      <c r="N20" s="36"/>
      <c r="O20" s="35"/>
      <c r="P20" s="43"/>
      <c r="Q20" s="43"/>
      <c r="R20" s="36"/>
    </row>
    <row r="21" spans="1:21" ht="16.5" x14ac:dyDescent="0.3">
      <c r="A21" s="32">
        <v>0</v>
      </c>
      <c r="B21" s="32">
        <v>0</v>
      </c>
      <c r="C21" s="32">
        <v>0</v>
      </c>
      <c r="D21" s="32">
        <v>0</v>
      </c>
      <c r="E21" s="42">
        <f t="shared" si="0"/>
        <v>0</v>
      </c>
      <c r="F21" s="42">
        <f t="shared" si="1"/>
        <v>0</v>
      </c>
      <c r="G21" s="42">
        <f t="shared" si="2"/>
        <v>0</v>
      </c>
      <c r="H21" s="42">
        <f t="shared" si="3"/>
        <v>0</v>
      </c>
      <c r="I21" s="40">
        <f t="shared" si="4"/>
        <v>0</v>
      </c>
      <c r="J21" s="34">
        <f t="shared" si="5"/>
        <v>0</v>
      </c>
      <c r="K21" s="35"/>
      <c r="L21" s="35"/>
      <c r="M21" s="35"/>
      <c r="N21" s="44"/>
      <c r="O21" s="35"/>
      <c r="P21" s="35"/>
      <c r="Q21" s="35"/>
      <c r="R21" s="36"/>
      <c r="S21" s="7"/>
      <c r="U21" s="2"/>
    </row>
    <row r="22" spans="1:21" ht="16.5" x14ac:dyDescent="0.3">
      <c r="A22" s="32">
        <v>0</v>
      </c>
      <c r="B22" s="32">
        <v>0</v>
      </c>
      <c r="C22" s="32">
        <v>0</v>
      </c>
      <c r="D22" s="32">
        <v>0</v>
      </c>
      <c r="E22" s="42">
        <f t="shared" si="0"/>
        <v>0</v>
      </c>
      <c r="F22" s="42">
        <f t="shared" si="1"/>
        <v>0</v>
      </c>
      <c r="G22" s="42">
        <f t="shared" si="2"/>
        <v>0</v>
      </c>
      <c r="H22" s="42">
        <f t="shared" si="3"/>
        <v>0</v>
      </c>
      <c r="I22" s="40">
        <f t="shared" si="4"/>
        <v>0</v>
      </c>
      <c r="J22" s="34">
        <f t="shared" si="5"/>
        <v>0</v>
      </c>
      <c r="K22" s="35"/>
      <c r="L22" s="35"/>
      <c r="M22" s="35"/>
      <c r="N22" s="36"/>
      <c r="O22" s="35"/>
      <c r="P22" s="35"/>
      <c r="Q22" s="35"/>
      <c r="R22" s="36"/>
    </row>
    <row r="23" spans="1:21" ht="16.5" x14ac:dyDescent="0.3">
      <c r="A23" s="32">
        <v>0</v>
      </c>
      <c r="B23" s="32">
        <v>0</v>
      </c>
      <c r="C23" s="32">
        <v>0</v>
      </c>
      <c r="D23" s="32">
        <v>0</v>
      </c>
      <c r="E23" s="42">
        <f t="shared" si="0"/>
        <v>0</v>
      </c>
      <c r="F23" s="42">
        <f t="shared" si="0"/>
        <v>0</v>
      </c>
      <c r="G23" s="42">
        <f t="shared" si="0"/>
        <v>0</v>
      </c>
      <c r="H23" s="42">
        <f t="shared" si="0"/>
        <v>0</v>
      </c>
      <c r="I23" s="42">
        <f t="shared" si="0"/>
        <v>0</v>
      </c>
      <c r="J23" s="34">
        <f t="shared" si="5"/>
        <v>0</v>
      </c>
      <c r="K23" s="35"/>
      <c r="L23" s="35"/>
      <c r="M23" s="35"/>
      <c r="N23" s="36"/>
      <c r="O23" s="35"/>
      <c r="P23" s="35"/>
      <c r="Q23" s="35"/>
      <c r="R23" s="36"/>
    </row>
    <row r="24" spans="1:21" ht="16.5" x14ac:dyDescent="0.3">
      <c r="A24" s="32">
        <v>0</v>
      </c>
      <c r="B24" s="32">
        <v>0</v>
      </c>
      <c r="C24" s="32">
        <v>0</v>
      </c>
      <c r="D24" s="32">
        <v>0</v>
      </c>
      <c r="E24" s="42">
        <f t="shared" ref="E24:I30" si="7">B24/12</f>
        <v>0</v>
      </c>
      <c r="F24" s="42">
        <f t="shared" si="7"/>
        <v>0</v>
      </c>
      <c r="G24" s="42">
        <f t="shared" si="7"/>
        <v>0</v>
      </c>
      <c r="H24" s="42">
        <f t="shared" si="7"/>
        <v>0</v>
      </c>
      <c r="I24" s="42">
        <f t="shared" si="7"/>
        <v>0</v>
      </c>
      <c r="J24" s="34">
        <f t="shared" si="5"/>
        <v>0</v>
      </c>
      <c r="K24" s="35"/>
      <c r="L24" s="35"/>
      <c r="M24" s="45"/>
      <c r="N24" s="44"/>
      <c r="O24" s="41"/>
      <c r="P24" s="35"/>
      <c r="Q24" s="35"/>
      <c r="R24" s="41"/>
    </row>
    <row r="25" spans="1:21" ht="16.5" x14ac:dyDescent="0.3">
      <c r="A25" s="32">
        <v>0</v>
      </c>
      <c r="B25" s="32">
        <v>0</v>
      </c>
      <c r="C25" s="32">
        <v>0</v>
      </c>
      <c r="D25" s="32">
        <v>0</v>
      </c>
      <c r="E25" s="42">
        <f t="shared" si="7"/>
        <v>0</v>
      </c>
      <c r="F25" s="42">
        <f t="shared" si="7"/>
        <v>0</v>
      </c>
      <c r="G25" s="42">
        <f t="shared" si="7"/>
        <v>0</v>
      </c>
      <c r="H25" s="42">
        <f t="shared" si="7"/>
        <v>0</v>
      </c>
      <c r="I25" s="42">
        <f t="shared" si="7"/>
        <v>0</v>
      </c>
      <c r="J25" s="34">
        <f t="shared" si="5"/>
        <v>0</v>
      </c>
      <c r="K25" s="35"/>
      <c r="L25" s="35"/>
      <c r="M25" s="45"/>
      <c r="N25" s="35"/>
      <c r="O25" s="35"/>
      <c r="P25" s="35"/>
      <c r="Q25" s="35"/>
      <c r="R25" s="35"/>
    </row>
    <row r="26" spans="1:21" ht="16.5" x14ac:dyDescent="0.3">
      <c r="A26" s="32">
        <v>0</v>
      </c>
      <c r="B26" s="32">
        <v>0</v>
      </c>
      <c r="C26" s="32">
        <v>0</v>
      </c>
      <c r="D26" s="32">
        <v>0</v>
      </c>
      <c r="E26" s="42">
        <f t="shared" si="7"/>
        <v>0</v>
      </c>
      <c r="F26" s="42">
        <f t="shared" si="7"/>
        <v>0</v>
      </c>
      <c r="G26" s="42">
        <f t="shared" si="7"/>
        <v>0</v>
      </c>
      <c r="H26" s="42">
        <f t="shared" si="7"/>
        <v>0</v>
      </c>
      <c r="I26" s="42">
        <f t="shared" si="7"/>
        <v>0</v>
      </c>
      <c r="J26" s="34">
        <f t="shared" si="5"/>
        <v>0</v>
      </c>
      <c r="K26" s="35"/>
      <c r="L26" s="35"/>
      <c r="M26" s="45"/>
      <c r="N26" s="35"/>
      <c r="O26" s="35"/>
      <c r="P26" s="35"/>
      <c r="Q26" s="35"/>
      <c r="R26" s="35"/>
    </row>
    <row r="27" spans="1:21" ht="16.5" x14ac:dyDescent="0.3">
      <c r="A27" s="32">
        <v>0</v>
      </c>
      <c r="B27" s="32">
        <v>0</v>
      </c>
      <c r="C27" s="32">
        <v>0</v>
      </c>
      <c r="D27" s="32">
        <v>0</v>
      </c>
      <c r="E27" s="42">
        <f t="shared" si="7"/>
        <v>0</v>
      </c>
      <c r="F27" s="42">
        <f t="shared" si="7"/>
        <v>0</v>
      </c>
      <c r="G27" s="42">
        <f t="shared" si="7"/>
        <v>0</v>
      </c>
      <c r="H27" s="42">
        <f t="shared" si="7"/>
        <v>0</v>
      </c>
      <c r="I27" s="42">
        <f t="shared" si="7"/>
        <v>0</v>
      </c>
      <c r="J27" s="34">
        <f t="shared" si="5"/>
        <v>0</v>
      </c>
      <c r="K27" s="35"/>
      <c r="L27" s="35"/>
      <c r="M27" s="35"/>
      <c r="N27" s="35"/>
      <c r="O27" s="35"/>
      <c r="P27" s="35"/>
      <c r="Q27" s="35"/>
      <c r="R27" s="35"/>
    </row>
    <row r="28" spans="1:21" ht="16.5" x14ac:dyDescent="0.3">
      <c r="A28" s="32">
        <v>0</v>
      </c>
      <c r="B28" s="32">
        <v>0</v>
      </c>
      <c r="C28" s="32">
        <v>0</v>
      </c>
      <c r="D28" s="32">
        <v>0</v>
      </c>
      <c r="E28" s="42">
        <f t="shared" si="7"/>
        <v>0</v>
      </c>
      <c r="F28" s="42">
        <f t="shared" si="7"/>
        <v>0</v>
      </c>
      <c r="G28" s="42">
        <f t="shared" si="7"/>
        <v>0</v>
      </c>
      <c r="H28" s="42">
        <f t="shared" si="7"/>
        <v>0</v>
      </c>
      <c r="I28" s="42">
        <f t="shared" si="7"/>
        <v>0</v>
      </c>
      <c r="J28" s="34">
        <f t="shared" si="5"/>
        <v>0</v>
      </c>
      <c r="K28" s="35"/>
      <c r="L28" s="35"/>
      <c r="M28" s="35"/>
      <c r="N28" s="35"/>
      <c r="O28" s="35"/>
      <c r="P28" s="35"/>
      <c r="Q28" s="35"/>
      <c r="R28" s="35"/>
    </row>
    <row r="29" spans="1:21" ht="16.5" x14ac:dyDescent="0.3">
      <c r="A29" s="32">
        <v>0</v>
      </c>
      <c r="B29" s="32">
        <v>0</v>
      </c>
      <c r="C29" s="32">
        <v>0</v>
      </c>
      <c r="D29" s="32">
        <v>0</v>
      </c>
      <c r="E29" s="42">
        <f t="shared" si="7"/>
        <v>0</v>
      </c>
      <c r="F29" s="42">
        <f t="shared" si="1"/>
        <v>0</v>
      </c>
      <c r="G29" s="42">
        <f t="shared" si="2"/>
        <v>0</v>
      </c>
      <c r="H29" s="42">
        <f t="shared" si="3"/>
        <v>0</v>
      </c>
      <c r="I29" s="40">
        <f t="shared" ref="I29:I30" si="8">G29*H29</f>
        <v>0</v>
      </c>
      <c r="J29" s="34">
        <f t="shared" si="5"/>
        <v>0</v>
      </c>
      <c r="K29" s="35"/>
      <c r="L29" s="35"/>
      <c r="M29" s="35"/>
      <c r="N29" s="35"/>
      <c r="O29" s="35"/>
      <c r="P29" s="46"/>
      <c r="Q29" s="46"/>
      <c r="R29" s="35"/>
    </row>
    <row r="30" spans="1:21" ht="16.5" x14ac:dyDescent="0.3">
      <c r="A30" s="32">
        <v>0</v>
      </c>
      <c r="B30" s="32">
        <v>0</v>
      </c>
      <c r="C30" s="32">
        <v>0</v>
      </c>
      <c r="D30" s="32">
        <v>0</v>
      </c>
      <c r="E30" s="42">
        <f t="shared" si="7"/>
        <v>0</v>
      </c>
      <c r="F30" s="42">
        <f t="shared" si="1"/>
        <v>0</v>
      </c>
      <c r="G30" s="42">
        <f t="shared" si="2"/>
        <v>0</v>
      </c>
      <c r="H30" s="42">
        <f t="shared" si="3"/>
        <v>0</v>
      </c>
      <c r="I30" s="40">
        <f t="shared" si="8"/>
        <v>0</v>
      </c>
      <c r="J30" s="34">
        <f t="shared" si="5"/>
        <v>0</v>
      </c>
      <c r="K30" s="35"/>
      <c r="L30" s="35"/>
      <c r="M30" s="35"/>
      <c r="N30" s="35"/>
      <c r="O30" s="35"/>
      <c r="P30" s="47"/>
      <c r="Q30" s="47"/>
      <c r="R30" s="35"/>
    </row>
    <row r="33" spans="13:17" x14ac:dyDescent="0.25">
      <c r="M33" s="6"/>
      <c r="P33" s="48"/>
      <c r="Q33" s="4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L17" sqref="L17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4.28515625" style="15" bestFit="1" customWidth="1"/>
    <col min="4" max="4" width="12.5703125" style="15" bestFit="1" customWidth="1"/>
    <col min="5" max="5" width="14.28515625" bestFit="1" customWidth="1"/>
    <col min="6" max="6" width="14.28515625" style="15" bestFit="1" customWidth="1"/>
    <col min="7" max="7" width="12.5703125" style="15" bestFit="1" customWidth="1"/>
    <col min="8" max="8" width="14.28515625" bestFit="1" customWidth="1"/>
  </cols>
  <sheetData>
    <row r="1" spans="1:8" x14ac:dyDescent="0.25">
      <c r="A1" s="10"/>
      <c r="B1" s="11"/>
      <c r="C1" s="12"/>
      <c r="D1" s="13"/>
      <c r="F1" s="12"/>
      <c r="G1" s="13"/>
    </row>
    <row r="2" spans="1:8" x14ac:dyDescent="0.25">
      <c r="A2" s="14"/>
      <c r="D2" s="16"/>
      <c r="G2" s="16"/>
    </row>
    <row r="3" spans="1:8" x14ac:dyDescent="0.25">
      <c r="A3" s="14" t="s">
        <v>13</v>
      </c>
      <c r="B3" s="17"/>
      <c r="C3" s="18">
        <v>41500</v>
      </c>
      <c r="D3" s="20" t="s">
        <v>75</v>
      </c>
      <c r="E3" s="6" t="s">
        <v>84</v>
      </c>
      <c r="F3" s="18">
        <v>41500</v>
      </c>
      <c r="G3" s="20" t="s">
        <v>75</v>
      </c>
      <c r="H3" s="6" t="s">
        <v>84</v>
      </c>
    </row>
    <row r="4" spans="1:8" ht="30" x14ac:dyDescent="0.25">
      <c r="A4" s="19" t="s">
        <v>14</v>
      </c>
      <c r="B4" s="17"/>
      <c r="C4" s="18">
        <v>3000</v>
      </c>
      <c r="D4" s="20"/>
      <c r="F4" s="18">
        <v>2800</v>
      </c>
      <c r="G4" s="20"/>
    </row>
    <row r="5" spans="1:8" x14ac:dyDescent="0.25">
      <c r="A5" s="14" t="s">
        <v>15</v>
      </c>
      <c r="B5" s="17"/>
      <c r="C5" s="18">
        <f>C3-C4</f>
        <v>38500</v>
      </c>
      <c r="D5" s="20"/>
      <c r="F5" s="18">
        <f>F3-F4</f>
        <v>38700</v>
      </c>
      <c r="G5" s="20"/>
    </row>
    <row r="6" spans="1:8" x14ac:dyDescent="0.25">
      <c r="A6" s="14" t="s">
        <v>16</v>
      </c>
      <c r="B6" s="17"/>
      <c r="C6" s="18">
        <f>C4</f>
        <v>3000</v>
      </c>
      <c r="D6" s="20"/>
      <c r="F6" s="18">
        <f>F4</f>
        <v>2800</v>
      </c>
      <c r="G6" s="20"/>
    </row>
    <row r="7" spans="1:8" x14ac:dyDescent="0.25">
      <c r="A7" s="14" t="s">
        <v>17</v>
      </c>
      <c r="B7" s="21"/>
      <c r="C7" s="22">
        <f>D7-D8</f>
        <v>17</v>
      </c>
      <c r="D7" s="22">
        <v>2023</v>
      </c>
      <c r="F7" s="22">
        <f>G7-G8</f>
        <v>18</v>
      </c>
      <c r="G7" s="22">
        <v>2024</v>
      </c>
    </row>
    <row r="8" spans="1:8" x14ac:dyDescent="0.25">
      <c r="A8" s="14" t="s">
        <v>18</v>
      </c>
      <c r="B8" s="21"/>
      <c r="C8" s="22">
        <f>C9-C7</f>
        <v>43</v>
      </c>
      <c r="D8" s="22">
        <v>2006</v>
      </c>
      <c r="F8" s="22">
        <f>F9-F7</f>
        <v>42</v>
      </c>
      <c r="G8" s="22">
        <v>2006</v>
      </c>
    </row>
    <row r="9" spans="1:8" x14ac:dyDescent="0.25">
      <c r="A9" s="14" t="s">
        <v>19</v>
      </c>
      <c r="B9" s="21"/>
      <c r="C9" s="22">
        <v>60</v>
      </c>
      <c r="D9" s="22"/>
      <c r="F9" s="22">
        <v>60</v>
      </c>
      <c r="G9" s="22"/>
    </row>
    <row r="10" spans="1:8" ht="30" x14ac:dyDescent="0.25">
      <c r="A10" s="19" t="s">
        <v>20</v>
      </c>
      <c r="B10" s="21"/>
      <c r="C10" s="22">
        <f>90*C7/C9</f>
        <v>25.5</v>
      </c>
      <c r="D10" s="22"/>
      <c r="F10" s="22">
        <f>90*F7/F9</f>
        <v>27</v>
      </c>
      <c r="G10" s="22"/>
    </row>
    <row r="11" spans="1:8" x14ac:dyDescent="0.25">
      <c r="A11" s="14"/>
      <c r="B11" s="23"/>
      <c r="C11" s="24">
        <f>C10%</f>
        <v>0.255</v>
      </c>
      <c r="D11" s="24"/>
      <c r="F11" s="24">
        <f>F10%</f>
        <v>0.27</v>
      </c>
      <c r="G11" s="24"/>
    </row>
    <row r="12" spans="1:8" x14ac:dyDescent="0.25">
      <c r="A12" s="14" t="s">
        <v>21</v>
      </c>
      <c r="B12" s="17"/>
      <c r="C12" s="18">
        <f>C6*C11</f>
        <v>765</v>
      </c>
      <c r="D12" s="20"/>
      <c r="F12" s="18">
        <f>F6*F11</f>
        <v>756</v>
      </c>
      <c r="G12" s="20"/>
    </row>
    <row r="13" spans="1:8" x14ac:dyDescent="0.25">
      <c r="A13" s="14" t="s">
        <v>22</v>
      </c>
      <c r="B13" s="17"/>
      <c r="C13" s="18">
        <f>C6-C12</f>
        <v>2235</v>
      </c>
      <c r="D13" s="20"/>
      <c r="F13" s="18">
        <f>F6-F12</f>
        <v>2044</v>
      </c>
      <c r="G13" s="20"/>
    </row>
    <row r="14" spans="1:8" x14ac:dyDescent="0.25">
      <c r="A14" s="14" t="s">
        <v>15</v>
      </c>
      <c r="B14" s="17"/>
      <c r="C14" s="18">
        <f>C5</f>
        <v>38500</v>
      </c>
      <c r="D14" s="20"/>
      <c r="F14" s="18">
        <f>F5</f>
        <v>38700</v>
      </c>
      <c r="G14" s="20"/>
    </row>
    <row r="15" spans="1:8" x14ac:dyDescent="0.25">
      <c r="B15" s="17"/>
      <c r="C15" s="18"/>
      <c r="D15" s="20"/>
      <c r="F15" s="18"/>
      <c r="G15" s="20"/>
    </row>
    <row r="16" spans="1:8" x14ac:dyDescent="0.25">
      <c r="A16" s="41" t="s">
        <v>23</v>
      </c>
      <c r="B16" s="65"/>
      <c r="C16" s="66">
        <f>C14+C13</f>
        <v>40735</v>
      </c>
      <c r="D16" s="66">
        <v>4000</v>
      </c>
      <c r="E16" s="35"/>
      <c r="F16" s="66">
        <f>F14+F13</f>
        <v>40744</v>
      </c>
      <c r="G16" s="66">
        <v>4000</v>
      </c>
      <c r="H16" s="35"/>
    </row>
    <row r="17" spans="1:8" x14ac:dyDescent="0.25">
      <c r="A17" s="35"/>
      <c r="B17" s="67"/>
      <c r="C17" s="68" t="s">
        <v>87</v>
      </c>
      <c r="D17" s="68" t="s">
        <v>88</v>
      </c>
      <c r="E17" s="35"/>
      <c r="F17" s="68" t="s">
        <v>87</v>
      </c>
      <c r="G17" s="68" t="s">
        <v>88</v>
      </c>
      <c r="H17" s="35"/>
    </row>
    <row r="18" spans="1:8" x14ac:dyDescent="0.25">
      <c r="A18" s="41" t="str">
        <f>E3</f>
        <v>ACA</v>
      </c>
      <c r="B18" s="35"/>
      <c r="C18" s="69">
        <v>935</v>
      </c>
      <c r="D18" s="69">
        <v>935</v>
      </c>
      <c r="E18" s="73" t="s">
        <v>89</v>
      </c>
      <c r="F18" s="69">
        <v>935</v>
      </c>
      <c r="G18" s="69">
        <v>935</v>
      </c>
      <c r="H18" s="73" t="s">
        <v>89</v>
      </c>
    </row>
    <row r="19" spans="1:8" x14ac:dyDescent="0.25">
      <c r="A19" s="35" t="s">
        <v>73</v>
      </c>
      <c r="B19" s="41"/>
      <c r="C19" s="70">
        <f>C18*C16</f>
        <v>38087225</v>
      </c>
      <c r="D19" s="70">
        <f>D18*D16</f>
        <v>3740000</v>
      </c>
      <c r="E19" s="71">
        <f>C19+D19</f>
        <v>41827225</v>
      </c>
      <c r="F19" s="70">
        <f>F18*F16</f>
        <v>38095640</v>
      </c>
      <c r="G19" s="70">
        <f>G18*G16</f>
        <v>3740000</v>
      </c>
      <c r="H19" s="71">
        <f>F19+G19</f>
        <v>41835640</v>
      </c>
    </row>
    <row r="20" spans="1:8" x14ac:dyDescent="0.25">
      <c r="A20" s="35" t="s">
        <v>24</v>
      </c>
      <c r="B20" s="35"/>
      <c r="C20" s="72">
        <f>C19*90%</f>
        <v>34278502.5</v>
      </c>
      <c r="D20" s="72">
        <f>D19*90%</f>
        <v>3366000</v>
      </c>
      <c r="E20" s="71">
        <f t="shared" ref="E20:E21" si="0">C20+D20</f>
        <v>37644502.5</v>
      </c>
      <c r="F20" s="72">
        <f>F19*90%</f>
        <v>34286076</v>
      </c>
      <c r="G20" s="72">
        <f>G19*90%</f>
        <v>3366000</v>
      </c>
      <c r="H20" s="71">
        <f t="shared" ref="H20:H21" si="1">F20+G20</f>
        <v>37652076</v>
      </c>
    </row>
    <row r="21" spans="1:8" x14ac:dyDescent="0.25">
      <c r="A21" s="35" t="s">
        <v>25</v>
      </c>
      <c r="B21" s="35"/>
      <c r="C21" s="72">
        <f>C19*80%</f>
        <v>30469780</v>
      </c>
      <c r="D21" s="72">
        <f>D19*80%</f>
        <v>2992000</v>
      </c>
      <c r="E21" s="71">
        <f t="shared" si="0"/>
        <v>33461780</v>
      </c>
      <c r="F21" s="72">
        <f>F19*80%</f>
        <v>30476512</v>
      </c>
      <c r="G21" s="72">
        <f>G19*80%</f>
        <v>2992000</v>
      </c>
      <c r="H21" s="71">
        <f t="shared" si="1"/>
        <v>33468512</v>
      </c>
    </row>
    <row r="22" spans="1:8" x14ac:dyDescent="0.25">
      <c r="A22" s="14"/>
      <c r="D22" s="22"/>
      <c r="G22" s="22"/>
    </row>
    <row r="23" spans="1:8" x14ac:dyDescent="0.25">
      <c r="A23" s="26" t="s">
        <v>26</v>
      </c>
      <c r="B23" s="27"/>
      <c r="C23" s="28">
        <f>C4*C18</f>
        <v>2805000</v>
      </c>
      <c r="D23" s="28"/>
      <c r="F23" s="28">
        <f>F4*F18</f>
        <v>2618000</v>
      </c>
      <c r="G23" s="28"/>
    </row>
    <row r="24" spans="1:8" x14ac:dyDescent="0.25">
      <c r="A24" s="14" t="s">
        <v>27</v>
      </c>
    </row>
    <row r="25" spans="1:8" x14ac:dyDescent="0.25">
      <c r="A25" s="29" t="s">
        <v>28</v>
      </c>
      <c r="B25" s="15"/>
      <c r="C25" s="25">
        <f>C19*0.025/12</f>
        <v>79348.385416666672</v>
      </c>
      <c r="D25" s="25"/>
      <c r="F25" s="25">
        <f>F19*0.025/12</f>
        <v>79365.916666666672</v>
      </c>
      <c r="G25" s="25"/>
    </row>
    <row r="26" spans="1:8" x14ac:dyDescent="0.25">
      <c r="C26" s="25"/>
      <c r="D26" s="25"/>
      <c r="F26" s="25"/>
      <c r="G26" s="25"/>
    </row>
    <row r="27" spans="1:8" x14ac:dyDescent="0.25">
      <c r="C27" s="25"/>
      <c r="D27" s="25"/>
      <c r="F27" s="25"/>
      <c r="G27" s="25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0"/>
    </row>
    <row r="59" spans="1:1" ht="15.75" x14ac:dyDescent="0.25">
      <c r="A59" s="31"/>
    </row>
    <row r="60" spans="1:1" ht="15.75" x14ac:dyDescent="0.25">
      <c r="A60" s="31"/>
    </row>
    <row r="61" spans="1:1" ht="15.75" x14ac:dyDescent="0.25">
      <c r="A61" s="31"/>
    </row>
    <row r="62" spans="1:1" ht="15.75" x14ac:dyDescent="0.25">
      <c r="A62" s="31"/>
    </row>
    <row r="63" spans="1:1" ht="15.75" x14ac:dyDescent="0.25">
      <c r="A63" s="31"/>
    </row>
    <row r="64" spans="1:1" ht="15.75" x14ac:dyDescent="0.25">
      <c r="A64" s="31"/>
    </row>
    <row r="65" spans="1:1" ht="15.75" x14ac:dyDescent="0.25">
      <c r="A65" s="31"/>
    </row>
    <row r="84" spans="3:6" x14ac:dyDescent="0.25">
      <c r="C84" s="15">
        <f>C83*C82</f>
        <v>0</v>
      </c>
      <c r="F84" s="15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25" sqref="Q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717.51030000000003</v>
      </c>
      <c r="C2" s="4">
        <f t="shared" ref="C2:C16" si="1">B2*1.2</f>
        <v>861.01236000000006</v>
      </c>
      <c r="D2" s="4">
        <f t="shared" ref="D2:D16" si="2">C2*1.2</f>
        <v>1033.2148320000001</v>
      </c>
      <c r="E2" s="5">
        <f t="shared" ref="E2:E16" si="3">R2</f>
        <v>21094000</v>
      </c>
      <c r="F2" s="4">
        <f t="shared" ref="F2:F15" si="4">ROUND((E2/B2),0)</f>
        <v>29399</v>
      </c>
      <c r="G2" s="4">
        <f t="shared" ref="G2:G15" si="5">ROUND((E2/C2),0)</f>
        <v>24499</v>
      </c>
      <c r="H2" s="4">
        <f t="shared" ref="H2:H15" si="6">ROUND((E2/D2),0)</f>
        <v>20416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79.99*10.764</f>
        <v>861.01235999999994</v>
      </c>
      <c r="Q2">
        <f t="shared" ref="Q2:Q10" si="9">P2/1.2</f>
        <v>717.51030000000003</v>
      </c>
      <c r="R2" s="2">
        <v>21094000</v>
      </c>
      <c r="S2" s="2" t="s">
        <v>90</v>
      </c>
    </row>
    <row r="3" spans="1:19" x14ac:dyDescent="0.25">
      <c r="A3" s="4">
        <v>2</v>
      </c>
      <c r="B3" s="4">
        <f t="shared" si="0"/>
        <v>959.16666666666674</v>
      </c>
      <c r="C3" s="4">
        <f t="shared" si="1"/>
        <v>1151</v>
      </c>
      <c r="D3" s="4">
        <f t="shared" si="2"/>
        <v>1381.2</v>
      </c>
      <c r="E3" s="5">
        <f t="shared" si="3"/>
        <v>31500000</v>
      </c>
      <c r="F3" s="4">
        <f t="shared" si="4"/>
        <v>32841</v>
      </c>
      <c r="G3" s="4">
        <f t="shared" si="5"/>
        <v>27368</v>
      </c>
      <c r="H3" s="4">
        <f t="shared" si="6"/>
        <v>22806</v>
      </c>
      <c r="I3" s="4">
        <f t="shared" si="7"/>
        <v>0</v>
      </c>
      <c r="J3" s="4">
        <f t="shared" si="8"/>
        <v>0</v>
      </c>
      <c r="O3">
        <v>0</v>
      </c>
      <c r="P3">
        <v>1151</v>
      </c>
      <c r="Q3">
        <f t="shared" si="9"/>
        <v>959.16666666666674</v>
      </c>
      <c r="R3" s="2">
        <v>31500000</v>
      </c>
      <c r="S3" s="2" t="s">
        <v>91</v>
      </c>
    </row>
    <row r="4" spans="1:19" x14ac:dyDescent="0.25">
      <c r="A4" s="4">
        <v>3</v>
      </c>
      <c r="B4" s="4">
        <f t="shared" si="0"/>
        <v>1051</v>
      </c>
      <c r="C4" s="4">
        <f t="shared" si="1"/>
        <v>1261.2</v>
      </c>
      <c r="D4" s="4">
        <f t="shared" si="2"/>
        <v>1513.44</v>
      </c>
      <c r="E4" s="5">
        <f t="shared" si="3"/>
        <v>43000000</v>
      </c>
      <c r="F4" s="75">
        <f t="shared" si="4"/>
        <v>40913</v>
      </c>
      <c r="G4" s="75">
        <f t="shared" si="5"/>
        <v>34095</v>
      </c>
      <c r="H4" s="75">
        <f t="shared" si="6"/>
        <v>28412</v>
      </c>
      <c r="I4" s="75">
        <f t="shared" si="7"/>
        <v>0</v>
      </c>
      <c r="J4" s="75">
        <f t="shared" si="8"/>
        <v>0</v>
      </c>
      <c r="K4" s="76"/>
      <c r="L4" s="76"/>
      <c r="M4" s="76"/>
      <c r="N4" s="76"/>
      <c r="O4" s="76">
        <v>0</v>
      </c>
      <c r="P4" s="76">
        <f t="shared" ref="P3:P10" si="10">O4/1.2</f>
        <v>0</v>
      </c>
      <c r="Q4" s="76">
        <v>1051</v>
      </c>
      <c r="R4" s="77">
        <v>43000000</v>
      </c>
      <c r="S4" s="2"/>
    </row>
    <row r="5" spans="1:19" x14ac:dyDescent="0.25">
      <c r="A5" s="4">
        <v>4</v>
      </c>
      <c r="B5" s="4">
        <f t="shared" si="0"/>
        <v>900</v>
      </c>
      <c r="C5" s="4">
        <f t="shared" si="1"/>
        <v>1080</v>
      </c>
      <c r="D5" s="4">
        <f t="shared" si="2"/>
        <v>1296</v>
      </c>
      <c r="E5" s="5">
        <f t="shared" si="3"/>
        <v>48100000</v>
      </c>
      <c r="F5" s="4">
        <f t="shared" si="4"/>
        <v>53444</v>
      </c>
      <c r="G5" s="4">
        <f t="shared" si="5"/>
        <v>44537</v>
      </c>
      <c r="H5" s="4">
        <f t="shared" si="6"/>
        <v>37114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900</v>
      </c>
      <c r="R5" s="2">
        <v>48100000</v>
      </c>
      <c r="S5" s="2"/>
    </row>
    <row r="6" spans="1:19" x14ac:dyDescent="0.25">
      <c r="A6" s="4">
        <v>5</v>
      </c>
      <c r="B6" s="4">
        <f t="shared" si="0"/>
        <v>990</v>
      </c>
      <c r="C6" s="4">
        <f t="shared" si="1"/>
        <v>1188</v>
      </c>
      <c r="D6" s="4">
        <f t="shared" si="2"/>
        <v>1425.6</v>
      </c>
      <c r="E6" s="5">
        <f t="shared" si="3"/>
        <v>60000000</v>
      </c>
      <c r="F6" s="4">
        <f t="shared" si="4"/>
        <v>60606</v>
      </c>
      <c r="G6" s="4">
        <f t="shared" si="5"/>
        <v>50505</v>
      </c>
      <c r="H6" s="4">
        <f t="shared" si="6"/>
        <v>42088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990</v>
      </c>
      <c r="R6" s="2">
        <v>60000000</v>
      </c>
      <c r="S6" s="2"/>
    </row>
    <row r="7" spans="1:19" x14ac:dyDescent="0.25">
      <c r="A7" s="4">
        <v>6</v>
      </c>
      <c r="B7" s="4">
        <f t="shared" si="0"/>
        <v>1375.8333333333335</v>
      </c>
      <c r="C7" s="4">
        <f t="shared" si="1"/>
        <v>1651.0000000000002</v>
      </c>
      <c r="D7" s="4">
        <f t="shared" si="2"/>
        <v>1981.2000000000003</v>
      </c>
      <c r="E7" s="5">
        <f t="shared" si="3"/>
        <v>62500000</v>
      </c>
      <c r="F7" s="75">
        <f t="shared" si="4"/>
        <v>45427</v>
      </c>
      <c r="G7" s="75">
        <f t="shared" si="5"/>
        <v>37856</v>
      </c>
      <c r="H7" s="75">
        <f t="shared" si="6"/>
        <v>31547</v>
      </c>
      <c r="I7" s="75">
        <f t="shared" si="7"/>
        <v>0</v>
      </c>
      <c r="J7" s="75">
        <f t="shared" si="8"/>
        <v>0</v>
      </c>
      <c r="K7" s="76"/>
      <c r="L7" s="76"/>
      <c r="M7" s="76"/>
      <c r="N7" s="76"/>
      <c r="O7" s="76">
        <v>0</v>
      </c>
      <c r="P7" s="76">
        <v>1651</v>
      </c>
      <c r="Q7" s="76">
        <f t="shared" si="9"/>
        <v>1375.8333333333335</v>
      </c>
      <c r="R7" s="77">
        <v>62500000</v>
      </c>
      <c r="S7" s="2"/>
    </row>
    <row r="8" spans="1:19" x14ac:dyDescent="0.25">
      <c r="A8" s="4">
        <v>7</v>
      </c>
      <c r="B8" s="4">
        <f t="shared" si="0"/>
        <v>1000</v>
      </c>
      <c r="C8" s="4">
        <f t="shared" si="1"/>
        <v>1200</v>
      </c>
      <c r="D8" s="4">
        <f t="shared" si="2"/>
        <v>1440</v>
      </c>
      <c r="E8" s="5">
        <f t="shared" si="3"/>
        <v>50000000</v>
      </c>
      <c r="F8" s="4">
        <f t="shared" si="4"/>
        <v>50000</v>
      </c>
      <c r="G8" s="4">
        <f t="shared" si="5"/>
        <v>41667</v>
      </c>
      <c r="H8" s="4">
        <f t="shared" si="6"/>
        <v>34722</v>
      </c>
      <c r="I8" s="4">
        <f t="shared" si="7"/>
        <v>0</v>
      </c>
      <c r="J8" s="4">
        <f t="shared" si="8"/>
        <v>0</v>
      </c>
      <c r="O8">
        <v>0</v>
      </c>
      <c r="P8">
        <v>1200</v>
      </c>
      <c r="Q8">
        <f t="shared" si="9"/>
        <v>1000</v>
      </c>
      <c r="R8" s="2">
        <v>50000000</v>
      </c>
      <c r="S8" s="2"/>
    </row>
    <row r="9" spans="1:19" x14ac:dyDescent="0.25">
      <c r="A9" s="4">
        <v>8</v>
      </c>
      <c r="B9" s="4">
        <f t="shared" si="0"/>
        <v>1250</v>
      </c>
      <c r="C9" s="4">
        <f t="shared" si="1"/>
        <v>1500</v>
      </c>
      <c r="D9" s="4">
        <f t="shared" si="2"/>
        <v>1800</v>
      </c>
      <c r="E9" s="5">
        <f t="shared" si="3"/>
        <v>60000000</v>
      </c>
      <c r="F9" s="4">
        <f t="shared" si="4"/>
        <v>48000</v>
      </c>
      <c r="G9" s="4">
        <f t="shared" si="5"/>
        <v>40000</v>
      </c>
      <c r="H9" s="4">
        <f t="shared" si="6"/>
        <v>33333</v>
      </c>
      <c r="I9" s="4">
        <f t="shared" si="7"/>
        <v>0</v>
      </c>
      <c r="J9" s="4">
        <f t="shared" si="8"/>
        <v>0</v>
      </c>
      <c r="O9">
        <v>0</v>
      </c>
      <c r="P9">
        <v>1500</v>
      </c>
      <c r="Q9">
        <f t="shared" si="9"/>
        <v>1250</v>
      </c>
      <c r="R9" s="2">
        <v>60000000</v>
      </c>
      <c r="S9" s="2"/>
    </row>
    <row r="10" spans="1:19" x14ac:dyDescent="0.25">
      <c r="A10" s="4">
        <v>9</v>
      </c>
      <c r="B10" s="4">
        <f t="shared" si="0"/>
        <v>460.49288999999999</v>
      </c>
      <c r="C10" s="4">
        <f t="shared" si="1"/>
        <v>552.59146799999996</v>
      </c>
      <c r="D10" s="4">
        <f t="shared" si="2"/>
        <v>663.10976159999996</v>
      </c>
      <c r="E10" s="5">
        <f t="shared" si="3"/>
        <v>15663000</v>
      </c>
      <c r="F10" s="75">
        <f t="shared" si="4"/>
        <v>34014</v>
      </c>
      <c r="G10" s="75">
        <f t="shared" si="5"/>
        <v>28345</v>
      </c>
      <c r="H10" s="75">
        <f t="shared" si="6"/>
        <v>23621</v>
      </c>
      <c r="I10" s="75">
        <f t="shared" si="7"/>
        <v>0</v>
      </c>
      <c r="J10" s="75">
        <f t="shared" si="8"/>
        <v>0</v>
      </c>
      <c r="K10" s="76"/>
      <c r="L10" s="76"/>
      <c r="M10" s="76"/>
      <c r="N10" s="76"/>
      <c r="O10" s="76">
        <v>0</v>
      </c>
      <c r="P10" s="76">
        <f>51.337*10.764</f>
        <v>552.59146799999996</v>
      </c>
      <c r="Q10" s="76">
        <f t="shared" si="9"/>
        <v>460.49288999999999</v>
      </c>
      <c r="R10" s="77">
        <v>15663000</v>
      </c>
      <c r="S10" s="77" t="s">
        <v>92</v>
      </c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63" t="s">
        <v>86</v>
      </c>
    </row>
    <row r="24" spans="1:19" s="9" customFormat="1" x14ac:dyDescent="0.25">
      <c r="F24" s="62"/>
    </row>
    <row r="25" spans="1:19" s="9" customFormat="1" x14ac:dyDescent="0.25">
      <c r="F25" s="63"/>
    </row>
    <row r="26" spans="1:19" s="9" customFormat="1" x14ac:dyDescent="0.25">
      <c r="F26" s="63"/>
    </row>
    <row r="27" spans="1:19" s="9" customFormat="1" x14ac:dyDescent="0.25">
      <c r="F27" s="46" t="s">
        <v>85</v>
      </c>
      <c r="G27" s="46">
        <v>1136</v>
      </c>
      <c r="H27" s="9">
        <v>40000</v>
      </c>
      <c r="I27" s="9">
        <f>G27*H27</f>
        <v>45440000</v>
      </c>
    </row>
    <row r="28" spans="1:19" s="9" customFormat="1" x14ac:dyDescent="0.25">
      <c r="C28" s="61" t="s">
        <v>74</v>
      </c>
      <c r="D28" s="61" t="s">
        <v>83</v>
      </c>
      <c r="F28" s="46" t="s">
        <v>84</v>
      </c>
      <c r="G28" s="46">
        <v>935</v>
      </c>
    </row>
    <row r="29" spans="1:19" s="9" customFormat="1" x14ac:dyDescent="0.25">
      <c r="C29" s="61" t="s">
        <v>1</v>
      </c>
      <c r="D29" s="61">
        <v>19100000</v>
      </c>
      <c r="F29" s="46" t="s">
        <v>71</v>
      </c>
      <c r="G29" s="46">
        <v>1122</v>
      </c>
      <c r="H29" s="9">
        <f>G29/G28</f>
        <v>1.2</v>
      </c>
      <c r="I29" s="9">
        <f>G29*18528</f>
        <v>20788416</v>
      </c>
      <c r="J29" s="9">
        <v>27000</v>
      </c>
    </row>
    <row r="30" spans="1:19" s="9" customFormat="1" x14ac:dyDescent="0.25">
      <c r="F30" s="46" t="s">
        <v>72</v>
      </c>
      <c r="G30" s="46">
        <v>43000</v>
      </c>
    </row>
    <row r="31" spans="1:19" s="9" customFormat="1" x14ac:dyDescent="0.25">
      <c r="C31" s="64"/>
      <c r="D31" s="64"/>
      <c r="F31" s="64" t="s">
        <v>73</v>
      </c>
      <c r="G31" s="64">
        <f>G28*G30</f>
        <v>40205000</v>
      </c>
      <c r="H31" s="9">
        <f>G31/D29</f>
        <v>2.1049738219895286</v>
      </c>
      <c r="I31" s="9">
        <f>27000*1.2</f>
        <v>32400</v>
      </c>
    </row>
    <row r="32" spans="1:19" s="9" customFormat="1" x14ac:dyDescent="0.25">
      <c r="C32" s="64"/>
      <c r="D32" s="64"/>
      <c r="F32" s="64" t="s">
        <v>24</v>
      </c>
      <c r="G32" s="64">
        <f>G31*90%</f>
        <v>36184500</v>
      </c>
      <c r="I32" s="9">
        <f>I31*10.764</f>
        <v>348753.6</v>
      </c>
    </row>
    <row r="33" spans="3:7" s="9" customFormat="1" x14ac:dyDescent="0.25">
      <c r="C33" s="64"/>
      <c r="D33" s="64"/>
      <c r="F33" s="64" t="s">
        <v>25</v>
      </c>
      <c r="G33" s="64">
        <f>G31*80%</f>
        <v>32164000</v>
      </c>
    </row>
    <row r="34" spans="3:7" s="9" customFormat="1" x14ac:dyDescent="0.25">
      <c r="C34" s="64"/>
      <c r="D34" s="64"/>
    </row>
    <row r="35" spans="3:7" s="9" customFormat="1" x14ac:dyDescent="0.25">
      <c r="C35" s="64"/>
      <c r="D35" s="64"/>
    </row>
    <row r="36" spans="3:7" s="9" customFormat="1" x14ac:dyDescent="0.25"/>
    <row r="37" spans="3:7" s="9" customFormat="1" x14ac:dyDescent="0.25">
      <c r="G37" s="9">
        <v>935</v>
      </c>
    </row>
    <row r="38" spans="3:7" s="9" customFormat="1" x14ac:dyDescent="0.25">
      <c r="G38" s="9">
        <v>45000</v>
      </c>
    </row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0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2024-02-16T10:15:54Z</dcterms:modified>
</cp:coreProperties>
</file>