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\Fort\Manoj Shankarlal Purohit\"/>
    </mc:Choice>
  </mc:AlternateContent>
  <xr:revisionPtr revIDLastSave="0" documentId="13_ncr:1_{7EF5A3E0-476E-4BF1-B6E4-DCA9BA1290A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23" l="1"/>
  <c r="C25" i="23"/>
  <c r="C4" i="25"/>
  <c r="I32" i="4"/>
  <c r="H32" i="4"/>
  <c r="C5" i="25"/>
  <c r="I28" i="4"/>
  <c r="G32" i="4"/>
  <c r="Q5" i="4"/>
  <c r="G35" i="4"/>
  <c r="G37" i="4" s="1"/>
  <c r="G27" i="4"/>
  <c r="Q4" i="4"/>
  <c r="B4" i="4" s="1"/>
  <c r="C4" i="4" s="1"/>
  <c r="D4" i="4" s="1"/>
  <c r="Q3" i="4"/>
  <c r="P2" i="4"/>
  <c r="P3" i="4"/>
  <c r="P4" i="4"/>
  <c r="P6" i="4"/>
  <c r="B6" i="4"/>
  <c r="C6" i="4" s="1"/>
  <c r="Q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3" i="4"/>
  <c r="C20" i="25"/>
  <c r="C16" i="25"/>
  <c r="C17" i="25" s="1"/>
  <c r="J32" i="4" l="1"/>
  <c r="B3" i="4"/>
  <c r="C3" i="4" s="1"/>
  <c r="D3" i="4" s="1"/>
  <c r="F14" i="4"/>
  <c r="G15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5" i="4"/>
  <c r="G36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<sst xmlns="http://schemas.openxmlformats.org/spreadsheetml/2006/main" count="137" uniqueCount="94">
  <si>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</si>
  <si>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</si>
  <si>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</si>
  <si>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</si>
  <si>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</si>
  <si>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</si>
  <si>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</si>
  <si>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</si>
  <si>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</si>
  <si>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</si>
  <si>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</si>
  <si>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</si>
  <si>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</si>
  <si>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</si>
  <si>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</si>
  <si>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</si>
  <si>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</si>
  <si>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</si>
  <si>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</si>
  <si>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</si>
  <si>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</si>
  <si>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</si>
  <si>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</si>
  <si>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</si>
  <si>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</si>
  <si>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</si>
  <si>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</si>
  <si>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</si>
  <si>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</si>
  <si>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</si>
  <si>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</si>
  <si>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</si>
  <si>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</si>
  <si>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</si>
  <si>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</si>
  <si>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</si>
  <si>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</si>
  <si>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</si>
  <si>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</si>
  <si>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</si>
  <si>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</si>
  <si>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</si>
  <si>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</si>
  <si>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</si>
  <si>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</si>
  <si>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</si>
  <si>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</si>
  <si>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</si>
  <si>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</si>
  <si>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</si>
  <si>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</si>
  <si>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</si>
  <si>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</si>
  <si>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</si>
  <si>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</si>
  <si>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</si>
  <si>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</si>
  <si>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</si>
  <si>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</si>
  <si>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</si>
  <si>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</si>
  <si>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</si>
  <si>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</si>
  <si>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</si>
  <si>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</si>
  <si>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</si>
  <si>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</si>
  <si>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</si>
  <si>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</si>
  <si>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</si>
  <si>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</si>
  <si>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</si>
  <si>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</si>
  <si>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</si>
  <si>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</si>
  <si>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</si>
  <si>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</si>
  <si>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</si>
  <si>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</si>
  <si>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</si>
  <si>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</si>
  <si>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</si>
  <si>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</si>
  <si>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</si>
  <si>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IGR-28.06.23</t>
  </si>
  <si>
    <t>30.11.2023</t>
  </si>
  <si>
    <t>ACA</t>
  </si>
  <si>
    <t>IGR-10.03.22</t>
  </si>
  <si>
    <t>IGR-11.02.22</t>
  </si>
  <si>
    <t>BALC</t>
  </si>
  <si>
    <t>TACA</t>
  </si>
  <si>
    <t>TMCA</t>
  </si>
  <si>
    <t>PASSAGE</t>
  </si>
  <si>
    <t>OPEN BALC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</si>
</sst>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37</xdr:row>
      <xdr:rowOff>48578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8930E1-2A79-D5C0-86A3-1CA3C3D8D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830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73534-775D-C947-485B-040A489B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720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94088-6E9F-0690-5DA1-2294CA356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849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97475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79C35-2FC6-DC0C-FC7D-04DC6EF8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47075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953B3-C19F-3215-1BAD-1B9F440C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F9805-21DD-E78E-9B3E-EE032FEC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3FD50-D9C6-6673-ADA0-576E8ABE1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96486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A30831-C82A-74AB-C28E-39ABC58FC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55200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C3*5%</f>
        <v>2760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57960</v>
      </c>
      <c r="D5" s="63" t="s">
        <v>62</v>
      </c>
      <c r="E5" s="64">
        <f>C5/10.764</f>
        <v>5384.6153846153848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28560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28560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57960</v>
      </c>
      <c r="D9" s="63" t="s">
        <v>62</v>
      </c>
      <c r="E9" s="64">
        <f>C9/10.764</f>
        <v>5384.6153846153848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C26" sqref="C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12500</v>
      </c>
      <c r="D3" s="24" t="s">
        <v>76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10000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10000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677</v>
      </c>
      <c r="D18" s="26">
        <v>745</v>
      </c>
      <c r="F18" s="19"/>
    </row>
    <row r="19" spans="1:6" x14ac:dyDescent="0.25">
      <c r="A19" s="16" t="s">
        <v>74</v>
      </c>
      <c r="B19" s="6"/>
      <c r="C19" s="32">
        <f>C18*C16</f>
        <v>8462500</v>
      </c>
      <c r="D19" s="33">
        <v>2500</v>
      </c>
      <c r="E19" s="70"/>
      <c r="F19" s="34"/>
    </row>
    <row r="20" spans="1:6" x14ac:dyDescent="0.25">
      <c r="A20" s="16" t="s">
        <v>24</v>
      </c>
      <c r="C20" s="35">
        <f>C19*90%</f>
        <v>7616250</v>
      </c>
      <c r="D20" s="32">
        <f>D18*D19</f>
        <v>1862500</v>
      </c>
      <c r="F20" s="19"/>
    </row>
    <row r="21" spans="1:6" x14ac:dyDescent="0.25">
      <c r="A21" s="16" t="s">
        <v>25</v>
      </c>
      <c r="C21" s="35">
        <f>C19*80%</f>
        <v>6770000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1692500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21156.25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4"/>
  <sheetViews>
    <sheetView tabSelected="1" workbookViewId="0">
      <selection activeCell="O10" sqref="O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515</v>
      </c>
      <c r="C2" s="4">
        <f t="shared" ref="C2:C16" si="1">B2*1.2</f>
        <v>618</v>
      </c>
      <c r="D2" s="4">
        <f t="shared" ref="D2:D16" si="2">C2*1.2</f>
        <v>741.6</v>
      </c>
      <c r="E2" s="5">
        <f t="shared" ref="E2:E16" si="3">R2</f>
        <v>4450000</v>
      </c>
      <c r="F2" s="4">
        <f t="shared" ref="F2:F15" si="4">ROUND((E2/B2),0)</f>
        <v>8641</v>
      </c>
      <c r="G2" s="4">
        <f t="shared" ref="G2:G15" si="5">ROUND((E2/C2),0)</f>
        <v>7201</v>
      </c>
      <c r="H2" s="4">
        <f t="shared" ref="H2:H15" si="6">ROUND((E2/D2),0)</f>
        <v>6001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515</v>
      </c>
      <c r="R2" s="2">
        <v>4450000</v>
      </c>
      <c r="S2" s="2" t="s">
        <v>84</v>
      </c>
    </row>
    <row r="3" spans="1:19" x14ac:dyDescent="0.25">
      <c r="A3" s="4">
        <v>2</v>
      </c>
      <c r="B3" s="4">
        <f t="shared" si="0"/>
        <v>677.16323999999997</v>
      </c>
      <c r="C3" s="4">
        <f t="shared" si="1"/>
        <v>812.59588799999995</v>
      </c>
      <c r="D3" s="4">
        <f t="shared" si="2"/>
        <v>975.11506559999987</v>
      </c>
      <c r="E3" s="5">
        <f t="shared" si="3"/>
        <v>7500000</v>
      </c>
      <c r="F3" s="77">
        <f t="shared" si="4"/>
        <v>11076</v>
      </c>
      <c r="G3" s="77">
        <f t="shared" si="5"/>
        <v>9230</v>
      </c>
      <c r="H3" s="77">
        <f t="shared" si="6"/>
        <v>7691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62.91*10.764</f>
        <v>677.16323999999997</v>
      </c>
      <c r="R3" s="78">
        <v>7500000</v>
      </c>
      <c r="S3" s="78" t="s">
        <v>87</v>
      </c>
    </row>
    <row r="4" spans="1:19" x14ac:dyDescent="0.25">
      <c r="A4" s="4">
        <v>3</v>
      </c>
      <c r="B4" s="4">
        <f t="shared" si="0"/>
        <v>677.16323999999997</v>
      </c>
      <c r="C4" s="4">
        <f t="shared" si="1"/>
        <v>812.59588799999995</v>
      </c>
      <c r="D4" s="4">
        <f t="shared" si="2"/>
        <v>975.11506559999987</v>
      </c>
      <c r="E4" s="5">
        <f t="shared" si="3"/>
        <v>5000000</v>
      </c>
      <c r="F4" s="4">
        <f t="shared" si="4"/>
        <v>7384</v>
      </c>
      <c r="G4" s="4">
        <f t="shared" si="5"/>
        <v>6153</v>
      </c>
      <c r="H4" s="4">
        <f t="shared" si="6"/>
        <v>5128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62.91*10.764</f>
        <v>677.16323999999997</v>
      </c>
      <c r="R4" s="2">
        <v>5000000</v>
      </c>
      <c r="S4" s="2" t="s">
        <v>88</v>
      </c>
    </row>
    <row r="5" spans="1:19" x14ac:dyDescent="0.25">
      <c r="A5" s="4">
        <v>4</v>
      </c>
      <c r="B5" s="4">
        <f t="shared" si="0"/>
        <v>570.83333333333337</v>
      </c>
      <c r="C5" s="4">
        <f t="shared" si="1"/>
        <v>685</v>
      </c>
      <c r="D5" s="4">
        <f t="shared" si="2"/>
        <v>822</v>
      </c>
      <c r="E5" s="5">
        <f t="shared" si="3"/>
        <v>6800000</v>
      </c>
      <c r="F5" s="77">
        <f t="shared" si="4"/>
        <v>11912</v>
      </c>
      <c r="G5" s="77">
        <f t="shared" si="5"/>
        <v>9927</v>
      </c>
      <c r="H5" s="77">
        <f t="shared" si="6"/>
        <v>8273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685</v>
      </c>
      <c r="Q5" s="7">
        <f t="shared" ref="Q5:Q10" si="10">P5/1.2</f>
        <v>570.83333333333337</v>
      </c>
      <c r="R5" s="78">
        <v>6800000</v>
      </c>
      <c r="S5" s="2"/>
    </row>
    <row r="6" spans="1:19" x14ac:dyDescent="0.25">
      <c r="A6" s="4">
        <v>5</v>
      </c>
      <c r="B6" s="4">
        <f t="shared" si="0"/>
        <v>600</v>
      </c>
      <c r="C6" s="4">
        <f t="shared" si="1"/>
        <v>720</v>
      </c>
      <c r="D6" s="4">
        <f t="shared" si="2"/>
        <v>864</v>
      </c>
      <c r="E6" s="5">
        <f t="shared" si="3"/>
        <v>8500000</v>
      </c>
      <c r="F6" s="77">
        <f t="shared" si="4"/>
        <v>14167</v>
      </c>
      <c r="G6" s="77">
        <f t="shared" si="5"/>
        <v>11806</v>
      </c>
      <c r="H6" s="77">
        <f t="shared" si="6"/>
        <v>9838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600</v>
      </c>
      <c r="R6" s="78">
        <v>8500000</v>
      </c>
      <c r="S6" s="2"/>
    </row>
    <row r="7" spans="1:19" x14ac:dyDescent="0.25">
      <c r="A7" s="4">
        <v>6</v>
      </c>
      <c r="B7" s="4">
        <f t="shared" si="0"/>
        <v>500</v>
      </c>
      <c r="C7" s="4">
        <f t="shared" si="1"/>
        <v>600</v>
      </c>
      <c r="D7" s="4">
        <f t="shared" si="2"/>
        <v>720</v>
      </c>
      <c r="E7" s="5">
        <f t="shared" si="3"/>
        <v>6800000</v>
      </c>
      <c r="F7" s="79">
        <f t="shared" si="4"/>
        <v>13600</v>
      </c>
      <c r="G7" s="79">
        <f t="shared" si="5"/>
        <v>11333</v>
      </c>
      <c r="H7" s="79">
        <f t="shared" si="6"/>
        <v>9444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v>600</v>
      </c>
      <c r="Q7" s="80">
        <f t="shared" si="10"/>
        <v>500</v>
      </c>
      <c r="R7" s="81">
        <v>6800000</v>
      </c>
      <c r="S7" s="2"/>
    </row>
    <row r="8" spans="1:19" x14ac:dyDescent="0.25">
      <c r="A8" s="4">
        <v>7</v>
      </c>
      <c r="B8" s="4">
        <f t="shared" si="0"/>
        <v>500</v>
      </c>
      <c r="C8" s="4">
        <f t="shared" si="1"/>
        <v>600</v>
      </c>
      <c r="D8" s="4">
        <f t="shared" si="2"/>
        <v>720</v>
      </c>
      <c r="E8" s="5">
        <f t="shared" si="3"/>
        <v>11000000</v>
      </c>
      <c r="F8" s="77">
        <f t="shared" si="4"/>
        <v>22000</v>
      </c>
      <c r="G8" s="77">
        <f t="shared" si="5"/>
        <v>18333</v>
      </c>
      <c r="H8" s="77">
        <f t="shared" si="6"/>
        <v>15278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500</v>
      </c>
      <c r="R8" s="78">
        <v>11000000</v>
      </c>
      <c r="S8" s="2"/>
    </row>
    <row r="9" spans="1:19" x14ac:dyDescent="0.25">
      <c r="A9" s="4">
        <v>8</v>
      </c>
      <c r="B9" s="4">
        <f t="shared" si="0"/>
        <v>472</v>
      </c>
      <c r="C9" s="4">
        <f t="shared" si="1"/>
        <v>566.4</v>
      </c>
      <c r="D9" s="4">
        <f t="shared" si="2"/>
        <v>679.68</v>
      </c>
      <c r="E9" s="5">
        <f t="shared" si="3"/>
        <v>11000000</v>
      </c>
      <c r="F9" s="77">
        <f t="shared" si="4"/>
        <v>23305</v>
      </c>
      <c r="G9" s="77">
        <f t="shared" si="5"/>
        <v>19421</v>
      </c>
      <c r="H9" s="77">
        <f t="shared" si="6"/>
        <v>16184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472</v>
      </c>
      <c r="R9" s="78">
        <v>11000000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530</v>
      </c>
    </row>
    <row r="26" spans="1:19" s="10" customFormat="1" x14ac:dyDescent="0.25">
      <c r="F26" s="57" t="s">
        <v>89</v>
      </c>
      <c r="G26" s="57">
        <v>87</v>
      </c>
    </row>
    <row r="27" spans="1:19" s="10" customFormat="1" x14ac:dyDescent="0.25">
      <c r="F27" s="57" t="s">
        <v>91</v>
      </c>
      <c r="G27" s="57">
        <f>SUM(G25:G26)</f>
        <v>617</v>
      </c>
    </row>
    <row r="28" spans="1:19" s="10" customFormat="1" x14ac:dyDescent="0.25">
      <c r="F28" s="57" t="s">
        <v>86</v>
      </c>
      <c r="G28" s="57">
        <v>440</v>
      </c>
      <c r="H28" s="10">
        <v>22000</v>
      </c>
      <c r="I28" s="10">
        <f>G28*H28</f>
        <v>9680000</v>
      </c>
    </row>
    <row r="29" spans="1:19" s="10" customFormat="1" x14ac:dyDescent="0.25">
      <c r="F29" s="57" t="s">
        <v>89</v>
      </c>
      <c r="G29" s="57">
        <v>140</v>
      </c>
    </row>
    <row r="30" spans="1:19" s="10" customFormat="1" x14ac:dyDescent="0.25">
      <c r="F30" s="57" t="s">
        <v>92</v>
      </c>
      <c r="G30" s="57">
        <v>10</v>
      </c>
    </row>
    <row r="31" spans="1:19" s="10" customFormat="1" x14ac:dyDescent="0.25">
      <c r="F31" s="57" t="s">
        <v>93</v>
      </c>
      <c r="G31" s="57">
        <v>87</v>
      </c>
    </row>
    <row r="32" spans="1:19" s="10" customFormat="1" x14ac:dyDescent="0.25">
      <c r="C32" s="72" t="s">
        <v>75</v>
      </c>
      <c r="D32" s="72" t="s">
        <v>85</v>
      </c>
      <c r="F32" s="57" t="s">
        <v>90</v>
      </c>
      <c r="G32" s="57">
        <f>G28+G29+G30+G31</f>
        <v>677</v>
      </c>
      <c r="H32" s="10">
        <f>G32*1.1</f>
        <v>744.7</v>
      </c>
      <c r="I32" s="10">
        <f>5128*1.05</f>
        <v>5384.4000000000005</v>
      </c>
      <c r="J32" s="10">
        <f>H32*I32</f>
        <v>4009762.6800000006</v>
      </c>
    </row>
    <row r="33" spans="3:8" s="10" customFormat="1" x14ac:dyDescent="0.25">
      <c r="C33" s="72" t="s">
        <v>1</v>
      </c>
      <c r="D33" s="72">
        <v>8000000</v>
      </c>
      <c r="F33" s="57" t="s">
        <v>72</v>
      </c>
      <c r="G33" s="57">
        <v>745</v>
      </c>
      <c r="H33" s="10">
        <f>G33/G32</f>
        <v>1.1004431314623337</v>
      </c>
    </row>
    <row r="34" spans="3:8" s="10" customFormat="1" x14ac:dyDescent="0.25">
      <c r="F34" s="57" t="s">
        <v>73</v>
      </c>
      <c r="G34" s="57">
        <v>12500</v>
      </c>
    </row>
    <row r="35" spans="3:8" s="10" customFormat="1" x14ac:dyDescent="0.25">
      <c r="C35" s="74"/>
      <c r="D35" s="74"/>
      <c r="F35" s="74" t="s">
        <v>74</v>
      </c>
      <c r="G35" s="74">
        <f>G32*G34</f>
        <v>8462500</v>
      </c>
      <c r="H35" s="10">
        <f>G35/D33</f>
        <v>1.0578125</v>
      </c>
    </row>
    <row r="36" spans="3:8" s="10" customFormat="1" x14ac:dyDescent="0.25">
      <c r="C36" s="74"/>
      <c r="D36" s="74"/>
      <c r="F36" s="74" t="s">
        <v>24</v>
      </c>
      <c r="G36" s="74">
        <f>G35*90%</f>
        <v>7616250</v>
      </c>
    </row>
    <row r="37" spans="3:8" s="10" customFormat="1" x14ac:dyDescent="0.25">
      <c r="C37" s="74"/>
      <c r="D37" s="74"/>
      <c r="F37" s="74" t="s">
        <v>25</v>
      </c>
      <c r="G37" s="74">
        <f>G35*80%</f>
        <v>6770000</v>
      </c>
    </row>
    <row r="38" spans="3:8" s="10" customFormat="1" x14ac:dyDescent="0.25">
      <c r="C38" s="74"/>
      <c r="D38" s="74"/>
    </row>
    <row r="39" spans="3:8" s="10" customFormat="1" x14ac:dyDescent="0.25">
      <c r="C39" s="74"/>
      <c r="D39" s="74"/>
    </row>
    <row r="40" spans="3:8" s="10" customFormat="1" x14ac:dyDescent="0.25"/>
    <row r="41" spans="3:8" s="10" customFormat="1" x14ac:dyDescent="0.25"/>
    <row r="42" spans="3:8" s="10" customFormat="1" x14ac:dyDescent="0.25"/>
    <row r="43" spans="3:8" s="10" customFormat="1" x14ac:dyDescent="0.25"/>
    <row r="44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2023-12-12T11:44:38Z</dcterms:modified>
</cp:coreProperties>
</file>