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\Fort\Neeta Laxman Dubariya\"/>
    </mc:Choice>
  </mc:AlternateContent>
  <xr:revisionPtr revIDLastSave="0" documentId="13_ncr:1_{0874C546-D1F6-4681-8D41-852640074C3C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H30" i="4"/>
  <c r="Q13" i="4"/>
  <c r="Q12" i="4"/>
  <c r="I28" i="4"/>
  <c r="I27" i="4"/>
  <c r="P8" i="4"/>
  <c r="G33" i="4"/>
  <c r="P3" i="4"/>
  <c r="H29" i="4"/>
  <c r="C5" i="25"/>
  <c r="C4" i="25"/>
  <c r="C3" i="25"/>
  <c r="P2" i="4"/>
  <c r="Q3" i="4"/>
  <c r="B3" i="4" s="1"/>
  <c r="C3" i="4" s="1"/>
  <c r="D3" i="4" s="1"/>
  <c r="P4" i="4"/>
  <c r="P5" i="4"/>
  <c r="Q6" i="4"/>
  <c r="B6" i="4" s="1"/>
  <c r="C6" i="4" s="1"/>
  <c r="Q7" i="4"/>
  <c r="B7" i="4" s="1"/>
  <c r="C7" i="4" s="1"/>
  <c r="D7" i="4" s="1"/>
  <c r="B8" i="4"/>
  <c r="C8" i="4" s="1"/>
  <c r="D8" i="4" s="1"/>
  <c r="Q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E19" i="23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<sst xmlns="http://schemas.openxmlformats.org/spreadsheetml/2006/main" count="136" uniqueCount="95">
  <si>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</si>
  <si>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</si>
  <si>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</si>
  <si>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</si>
  <si>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</si>
  <si>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</si>
  <si>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</si>
  <si>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</si>
  <si>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</si>
  <si>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</si>
  <si>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</si>
  <si>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</si>
  <si>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</si>
  <si>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</si>
  <si>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</si>
  <si>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</si>
  <si>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</si>
  <si>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</si>
  <si>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</si>
  <si>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</si>
  <si>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</si>
  <si>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</si>
  <si>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</si>
  <si>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</si>
  <si>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</si>
  <si>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</si>
  <si>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</si>
  <si>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</si>
  <si>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</si>
  <si>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</si>
  <si>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</si>
  <si>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</si>
  <si>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</si>
  <si>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</si>
  <si>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</si>
  <si>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</si>
  <si>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</si>
  <si>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</si>
  <si>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</si>
  <si>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</si>
  <si>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</si>
  <si>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</si>
  <si>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</si>
  <si>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</si>
  <si>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</si>
  <si>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</si>
  <si>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</si>
  <si>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</si>
  <si>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</si>
  <si>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</si>
  <si>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</si>
  <si>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</si>
  <si>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</si>
  <si>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</si>
  <si>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</si>
  <si>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</si>
  <si>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</si>
  <si>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</si>
  <si>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</si>
  <si>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</si>
  <si>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</si>
  <si>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</si>
  <si>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</si>
  <si>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</si>
  <si>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</si>
  <si>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</si>
  <si>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</si>
  <si>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</si>
  <si>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</si>
  <si>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</si>
  <si>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</si>
  <si>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</si>
  <si>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</si>
  <si>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</si>
  <si>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</si>
  <si>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</si>
  <si>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</si>
  <si>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</si>
  <si>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</si>
  <si>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</si>
  <si>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</si>
  <si>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</si>
  <si>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</si>
  <si>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</si>
  <si>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</si>
  <si>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16.12.2021</t>
  </si>
  <si>
    <t>ACA</t>
  </si>
  <si>
    <t>OC-2015</t>
  </si>
  <si>
    <t>IGR-19.01.23</t>
  </si>
  <si>
    <t>IGR-16.02.23</t>
  </si>
  <si>
    <t>IGR-08.02.23</t>
  </si>
  <si>
    <t>4.6 TO 4.7 Crs</t>
  </si>
  <si>
    <t>2.5 Lakh Rent</t>
  </si>
  <si>
    <t>IGR-11.07.23</t>
  </si>
  <si>
    <t>IGR-03.07.23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</si>
</sst>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3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412100</xdr:colOff>
      <xdr:row>37</xdr:row>
      <xdr:rowOff>19999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E14D47-F19F-68F5-2F20-A34792DE1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0500" cy="68017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506852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538A01-095F-F16D-77E0-CB4A4661C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27652" cy="90309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469258</xdr:colOff>
      <xdr:row>34</xdr:row>
      <xdr:rowOff>181904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4AC75-7BDE-300E-016B-23ABE5225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47658" cy="665890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34</xdr:row>
      <xdr:rowOff>172378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1B917D-56AB-1FB6-B01F-FA7C8BB12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66493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459731</xdr:colOff>
      <xdr:row>36</xdr:row>
      <xdr:rowOff>162905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F39537-DCCB-5475-89D6-955AD05F4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38131" cy="70209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373994</xdr:colOff>
      <xdr:row>34</xdr:row>
      <xdr:rowOff>143799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79F901-BEEC-D391-C9CB-6F1AF6BA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52394" cy="66207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430642</xdr:colOff>
      <xdr:row>48</xdr:row>
      <xdr:rowOff>10729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6EF6D3-F740-1F0F-92A8-59045BACA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51442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449694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192849-5B3C-C500-20A9-DEC9BD419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70494" cy="8564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249897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AF6C10-3667-7EBC-1EDE-1218FC0C5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99497" cy="8954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221318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245663-6C50-095B-EF3B-E4AFC6D4F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70918" cy="9059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2297</xdr:colOff>
      <xdr:row>46</xdr:row>
      <xdr:rowOff>144118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7674B2-EC31-9C3E-F896-62C5E5896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61497" cy="89071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268949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01B91B-219E-77EC-1265-CE8A69EAD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18549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9" sqref="P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78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84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79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80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81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82</v>
      </c>
      <c r="C8" s="56">
        <f>C7*D13%</f>
        <v>295406.57199999999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83</v>
      </c>
      <c r="C9" s="61">
        <f>C6+C8</f>
        <v>324806.57199999999</v>
      </c>
      <c r="D9" s="62" t="s">
        <v>62</v>
      </c>
      <c r="E9" s="63">
        <f>C9/10.764</f>
        <v>30175.266815310293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2023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2015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8</v>
      </c>
      <c r="D13" s="69">
        <f>D12-C13</f>
        <v>92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2E36D-8B01-4397-BA85-D51DAEBEDCC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7D678-F7C6-4A5C-B7ED-570AB463A5A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E25" sqref="E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1.5703125" bestFit="1" customWidth="1"/>
  </cols>
  <sheetData>
    <row r="1" spans="1:6" x14ac:dyDescent="0.25">
      <c r="A1" s="10"/>
      <c r="B1" s="11"/>
      <c r="C1" s="12"/>
      <c r="D1" s="13"/>
      <c r="F1" s="14"/>
    </row>
    <row r="2" spans="1:6" x14ac:dyDescent="0.25">
      <c r="A2" s="15"/>
      <c r="D2" s="17"/>
      <c r="F2" s="18"/>
    </row>
    <row r="3" spans="1:6" x14ac:dyDescent="0.25">
      <c r="A3" s="15" t="s">
        <v>13</v>
      </c>
      <c r="B3" s="19"/>
      <c r="C3" s="20">
        <v>15800</v>
      </c>
      <c r="D3" s="23" t="s">
        <v>76</v>
      </c>
      <c r="E3" s="6" t="s">
        <v>77</v>
      </c>
      <c r="F3" s="18"/>
    </row>
    <row r="4" spans="1:6" ht="30" x14ac:dyDescent="0.25">
      <c r="A4" s="22" t="s">
        <v>14</v>
      </c>
      <c r="B4" s="19"/>
      <c r="C4" s="20">
        <v>2500</v>
      </c>
      <c r="D4" s="23"/>
      <c r="F4" s="18"/>
    </row>
    <row r="5" spans="1:6" x14ac:dyDescent="0.25">
      <c r="A5" s="15" t="s">
        <v>15</v>
      </c>
      <c r="B5" s="19"/>
      <c r="C5" s="20">
        <f>C3-C4</f>
        <v>13300</v>
      </c>
      <c r="D5" s="23"/>
      <c r="F5" s="18"/>
    </row>
    <row r="6" spans="1:6" x14ac:dyDescent="0.25">
      <c r="A6" s="15" t="s">
        <v>16</v>
      </c>
      <c r="B6" s="19"/>
      <c r="C6" s="20">
        <f>C4</f>
        <v>2500</v>
      </c>
      <c r="D6" s="23"/>
      <c r="F6" s="18"/>
    </row>
    <row r="7" spans="1:6" x14ac:dyDescent="0.25">
      <c r="A7" s="15" t="s">
        <v>17</v>
      </c>
      <c r="B7" s="24"/>
      <c r="C7" s="25">
        <f>D7-D8</f>
        <v>8</v>
      </c>
      <c r="D7" s="25">
        <v>2023</v>
      </c>
      <c r="F7" s="18"/>
    </row>
    <row r="8" spans="1:6" x14ac:dyDescent="0.25">
      <c r="A8" s="15" t="s">
        <v>18</v>
      </c>
      <c r="B8" s="24"/>
      <c r="C8" s="25">
        <f>C9-C7</f>
        <v>52</v>
      </c>
      <c r="D8" s="25">
        <v>2015</v>
      </c>
      <c r="F8" s="18"/>
    </row>
    <row r="9" spans="1:6" x14ac:dyDescent="0.25">
      <c r="A9" s="15" t="s">
        <v>19</v>
      </c>
      <c r="B9" s="24"/>
      <c r="C9" s="25">
        <v>60</v>
      </c>
      <c r="D9" s="25"/>
      <c r="F9" s="18"/>
    </row>
    <row r="10" spans="1:6" ht="30" x14ac:dyDescent="0.25">
      <c r="A10" s="22" t="s">
        <v>20</v>
      </c>
      <c r="B10" s="24"/>
      <c r="C10" s="25">
        <f>90*C7/C9</f>
        <v>12</v>
      </c>
      <c r="D10" s="25"/>
      <c r="F10" s="18"/>
    </row>
    <row r="11" spans="1:6" x14ac:dyDescent="0.25">
      <c r="A11" s="15"/>
      <c r="B11" s="26"/>
      <c r="C11" s="27">
        <f>C10%</f>
        <v>0.12</v>
      </c>
      <c r="D11" s="27"/>
      <c r="F11" s="18"/>
    </row>
    <row r="12" spans="1:6" x14ac:dyDescent="0.25">
      <c r="A12" s="15" t="s">
        <v>21</v>
      </c>
      <c r="B12" s="19"/>
      <c r="C12" s="20">
        <f>C6*C11</f>
        <v>300</v>
      </c>
      <c r="D12" s="23"/>
      <c r="F12" s="18"/>
    </row>
    <row r="13" spans="1:6" x14ac:dyDescent="0.25">
      <c r="A13" s="15" t="s">
        <v>22</v>
      </c>
      <c r="B13" s="19"/>
      <c r="C13" s="20">
        <f>C6-C12</f>
        <v>2200</v>
      </c>
      <c r="D13" s="23"/>
      <c r="F13" s="18"/>
    </row>
    <row r="14" spans="1:6" x14ac:dyDescent="0.25">
      <c r="A14" s="15" t="s">
        <v>15</v>
      </c>
      <c r="B14" s="19"/>
      <c r="C14" s="20">
        <f>C5</f>
        <v>13300</v>
      </c>
      <c r="D14" s="23"/>
      <c r="F14" s="18"/>
    </row>
    <row r="15" spans="1:6" x14ac:dyDescent="0.25">
      <c r="B15" s="19"/>
      <c r="C15" s="20"/>
      <c r="D15" s="23"/>
      <c r="F15" s="18"/>
    </row>
    <row r="16" spans="1:6" x14ac:dyDescent="0.25">
      <c r="A16" s="28" t="s">
        <v>23</v>
      </c>
      <c r="B16" s="29"/>
      <c r="C16" s="21">
        <f>C14+C13</f>
        <v>15500</v>
      </c>
      <c r="D16" s="23"/>
      <c r="F16" s="18"/>
    </row>
    <row r="17" spans="1:6" x14ac:dyDescent="0.25">
      <c r="B17" s="24"/>
      <c r="C17" s="25"/>
      <c r="D17" s="25"/>
      <c r="F17" s="18"/>
    </row>
    <row r="18" spans="1:6" x14ac:dyDescent="0.25">
      <c r="A18" s="75" t="str">
        <f>E3</f>
        <v>BUA</v>
      </c>
      <c r="B18" s="7"/>
      <c r="C18" s="30">
        <v>1352</v>
      </c>
      <c r="D18" s="25"/>
      <c r="F18" s="18"/>
    </row>
    <row r="19" spans="1:6" x14ac:dyDescent="0.25">
      <c r="A19" s="15" t="s">
        <v>74</v>
      </c>
      <c r="B19" s="6"/>
      <c r="C19" s="31">
        <f>C18*C16</f>
        <v>20956000</v>
      </c>
      <c r="D19" s="32">
        <v>20849500</v>
      </c>
      <c r="E19" s="69">
        <f>C19-D19</f>
        <v>106500</v>
      </c>
      <c r="F19" s="33"/>
    </row>
    <row r="20" spans="1:6" x14ac:dyDescent="0.25">
      <c r="A20" s="15" t="s">
        <v>24</v>
      </c>
      <c r="C20" s="34">
        <f>C19*90%</f>
        <v>18860400</v>
      </c>
      <c r="D20" s="31"/>
      <c r="F20" s="18"/>
    </row>
    <row r="21" spans="1:6" x14ac:dyDescent="0.25">
      <c r="A21" s="15" t="s">
        <v>25</v>
      </c>
      <c r="C21" s="34">
        <f>C19*80%</f>
        <v>16764800</v>
      </c>
      <c r="D21" s="34"/>
      <c r="F21" s="18"/>
    </row>
    <row r="22" spans="1:6" x14ac:dyDescent="0.25">
      <c r="A22" s="15"/>
      <c r="D22" s="25"/>
      <c r="F22" s="35"/>
    </row>
    <row r="23" spans="1:6" x14ac:dyDescent="0.25">
      <c r="A23" s="36" t="s">
        <v>26</v>
      </c>
      <c r="B23" s="37"/>
      <c r="C23" s="38">
        <f>C4*C18</f>
        <v>3380000</v>
      </c>
      <c r="D23" s="38"/>
    </row>
    <row r="24" spans="1:6" x14ac:dyDescent="0.25">
      <c r="A24" s="15" t="s">
        <v>27</v>
      </c>
    </row>
    <row r="25" spans="1:6" x14ac:dyDescent="0.25">
      <c r="A25" s="39" t="s">
        <v>28</v>
      </c>
      <c r="B25" s="16"/>
      <c r="C25" s="34">
        <f>C19*0.04/12</f>
        <v>69853.333333333328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9" sqref="G9:R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8" width="14.285156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9" t="s">
        <v>8</v>
      </c>
      <c r="G1" s="79" t="s">
        <v>11</v>
      </c>
      <c r="H1" s="79" t="s">
        <v>12</v>
      </c>
      <c r="I1" s="79" t="s">
        <v>2</v>
      </c>
      <c r="J1" s="79" t="s">
        <v>3</v>
      </c>
      <c r="K1" s="80"/>
      <c r="L1" s="80"/>
      <c r="M1" s="80"/>
      <c r="N1" s="80" t="s">
        <v>7</v>
      </c>
      <c r="O1" s="80" t="s">
        <v>4</v>
      </c>
      <c r="P1" s="80" t="s">
        <v>5</v>
      </c>
      <c r="Q1" s="80" t="s">
        <v>6</v>
      </c>
      <c r="R1" s="80" t="s">
        <v>1</v>
      </c>
      <c r="S1" s="80"/>
    </row>
    <row r="2" spans="1:19" x14ac:dyDescent="0.25">
      <c r="A2" s="4">
        <v>1</v>
      </c>
      <c r="B2" s="4">
        <f t="shared" ref="B2:B16" si="0">Q2</f>
        <v>1116</v>
      </c>
      <c r="C2" s="4">
        <f t="shared" ref="C2:C16" si="1">B2*1.2</f>
        <v>1339.2</v>
      </c>
      <c r="D2" s="4">
        <f t="shared" ref="D2:D16" si="2">C2*1.2</f>
        <v>1607.04</v>
      </c>
      <c r="E2" s="5">
        <f t="shared" ref="E2:E16" si="3">R2</f>
        <v>15500000</v>
      </c>
      <c r="F2" s="81">
        <f t="shared" ref="F2:F15" si="4">ROUND((E2/B2),0)</f>
        <v>13889</v>
      </c>
      <c r="G2" s="81">
        <f t="shared" ref="G2:G15" si="5">ROUND((E2/C2),0)</f>
        <v>11574</v>
      </c>
      <c r="H2" s="81">
        <f t="shared" ref="H2:H15" si="6">ROUND((E2/D2),0)</f>
        <v>9645</v>
      </c>
      <c r="I2" s="81">
        <f t="shared" ref="I2:I15" si="7">T2</f>
        <v>0</v>
      </c>
      <c r="J2" s="81">
        <f t="shared" ref="J2:J15" si="8">U2</f>
        <v>0</v>
      </c>
      <c r="K2" s="82"/>
      <c r="L2" s="82"/>
      <c r="M2" s="82"/>
      <c r="N2" s="82"/>
      <c r="O2" s="82">
        <v>0</v>
      </c>
      <c r="P2" s="82">
        <f t="shared" ref="P2:P8" si="9">O2/1.2</f>
        <v>0</v>
      </c>
      <c r="Q2" s="82">
        <v>1116</v>
      </c>
      <c r="R2" s="83">
        <v>15500000</v>
      </c>
      <c r="S2" s="83" t="s">
        <v>88</v>
      </c>
    </row>
    <row r="3" spans="1:19" x14ac:dyDescent="0.25">
      <c r="A3" s="4">
        <v>2</v>
      </c>
      <c r="B3" s="4">
        <f t="shared" si="0"/>
        <v>286.86059999999998</v>
      </c>
      <c r="C3" s="4">
        <f t="shared" si="1"/>
        <v>344.23271999999997</v>
      </c>
      <c r="D3" s="4">
        <f t="shared" si="2"/>
        <v>413.07926399999997</v>
      </c>
      <c r="E3" s="5">
        <f t="shared" si="3"/>
        <v>4800000</v>
      </c>
      <c r="F3" s="81">
        <f t="shared" si="4"/>
        <v>16733</v>
      </c>
      <c r="G3" s="76">
        <f t="shared" si="5"/>
        <v>13944</v>
      </c>
      <c r="H3" s="76">
        <f t="shared" si="6"/>
        <v>11620</v>
      </c>
      <c r="I3" s="76">
        <f t="shared" si="7"/>
        <v>0</v>
      </c>
      <c r="J3" s="76">
        <f t="shared" si="8"/>
        <v>0</v>
      </c>
      <c r="K3" s="7"/>
      <c r="L3" s="7"/>
      <c r="M3" s="7"/>
      <c r="N3" s="7"/>
      <c r="O3" s="7">
        <v>0</v>
      </c>
      <c r="P3" s="7">
        <f>31.98*10.764</f>
        <v>344.23271999999997</v>
      </c>
      <c r="Q3" s="7">
        <f t="shared" ref="Q3:Q10" si="10">P3/1.2</f>
        <v>286.86059999999998</v>
      </c>
      <c r="R3" s="77">
        <v>4800000</v>
      </c>
      <c r="S3" s="77" t="s">
        <v>89</v>
      </c>
    </row>
    <row r="4" spans="1:19" x14ac:dyDescent="0.25">
      <c r="A4" s="4">
        <v>3</v>
      </c>
      <c r="B4" s="4">
        <f t="shared" si="0"/>
        <v>274</v>
      </c>
      <c r="C4" s="4">
        <f t="shared" si="1"/>
        <v>328.8</v>
      </c>
      <c r="D4" s="4">
        <f t="shared" si="2"/>
        <v>394.56</v>
      </c>
      <c r="E4" s="5">
        <f t="shared" si="3"/>
        <v>4197200</v>
      </c>
      <c r="F4" s="81">
        <f t="shared" si="4"/>
        <v>15318</v>
      </c>
      <c r="G4" s="81">
        <f t="shared" si="5"/>
        <v>12765</v>
      </c>
      <c r="H4" s="81">
        <f t="shared" si="6"/>
        <v>10638</v>
      </c>
      <c r="I4" s="81">
        <f t="shared" si="7"/>
        <v>0</v>
      </c>
      <c r="J4" s="81">
        <f t="shared" si="8"/>
        <v>0</v>
      </c>
      <c r="K4" s="82"/>
      <c r="L4" s="82"/>
      <c r="M4" s="82"/>
      <c r="N4" s="82"/>
      <c r="O4" s="82">
        <v>0</v>
      </c>
      <c r="P4" s="82">
        <f t="shared" si="9"/>
        <v>0</v>
      </c>
      <c r="Q4" s="82">
        <v>274</v>
      </c>
      <c r="R4" s="83">
        <v>4197200</v>
      </c>
      <c r="S4" s="83" t="s">
        <v>90</v>
      </c>
    </row>
    <row r="5" spans="1:19" x14ac:dyDescent="0.25">
      <c r="A5" s="4">
        <v>4</v>
      </c>
      <c r="B5" s="4">
        <f t="shared" si="0"/>
        <v>650</v>
      </c>
      <c r="C5" s="4">
        <f t="shared" si="1"/>
        <v>780</v>
      </c>
      <c r="D5" s="4">
        <f t="shared" si="2"/>
        <v>936</v>
      </c>
      <c r="E5" s="5">
        <f t="shared" si="3"/>
        <v>10500000</v>
      </c>
      <c r="F5" s="81">
        <f t="shared" si="4"/>
        <v>16154</v>
      </c>
      <c r="G5" s="81">
        <f t="shared" si="5"/>
        <v>13462</v>
      </c>
      <c r="H5" s="81">
        <f t="shared" si="6"/>
        <v>11218</v>
      </c>
      <c r="I5" s="81">
        <f t="shared" si="7"/>
        <v>0</v>
      </c>
      <c r="J5" s="81">
        <f t="shared" si="8"/>
        <v>0</v>
      </c>
      <c r="K5" s="82"/>
      <c r="L5" s="82"/>
      <c r="M5" s="82"/>
      <c r="N5" s="82"/>
      <c r="O5" s="82">
        <v>0</v>
      </c>
      <c r="P5" s="82">
        <f t="shared" si="9"/>
        <v>0</v>
      </c>
      <c r="Q5" s="82">
        <v>650</v>
      </c>
      <c r="R5" s="83">
        <v>10500000</v>
      </c>
      <c r="S5" s="83"/>
    </row>
    <row r="6" spans="1:19" x14ac:dyDescent="0.25">
      <c r="A6" s="4">
        <v>5</v>
      </c>
      <c r="B6" s="4">
        <f t="shared" si="0"/>
        <v>520.83333333333337</v>
      </c>
      <c r="C6" s="4">
        <f t="shared" si="1"/>
        <v>625</v>
      </c>
      <c r="D6" s="4">
        <f t="shared" si="2"/>
        <v>750</v>
      </c>
      <c r="E6" s="5">
        <f t="shared" si="3"/>
        <v>9900000</v>
      </c>
      <c r="F6" s="81">
        <f t="shared" si="4"/>
        <v>19008</v>
      </c>
      <c r="G6" s="76">
        <f t="shared" si="5"/>
        <v>15840</v>
      </c>
      <c r="H6" s="76">
        <f t="shared" si="6"/>
        <v>13200</v>
      </c>
      <c r="I6" s="76">
        <f t="shared" si="7"/>
        <v>0</v>
      </c>
      <c r="J6" s="76">
        <f t="shared" si="8"/>
        <v>0</v>
      </c>
      <c r="K6" s="7"/>
      <c r="L6" s="7"/>
      <c r="M6" s="7"/>
      <c r="N6" s="7"/>
      <c r="O6" s="7">
        <v>0</v>
      </c>
      <c r="P6" s="7">
        <v>625</v>
      </c>
      <c r="Q6" s="7">
        <f t="shared" si="10"/>
        <v>520.83333333333337</v>
      </c>
      <c r="R6" s="77">
        <v>9900000</v>
      </c>
      <c r="S6" s="83"/>
    </row>
    <row r="7" spans="1:19" x14ac:dyDescent="0.25">
      <c r="A7" s="4">
        <v>6</v>
      </c>
      <c r="B7" s="4">
        <f t="shared" si="0"/>
        <v>266.66666666666669</v>
      </c>
      <c r="C7" s="4">
        <f t="shared" si="1"/>
        <v>320</v>
      </c>
      <c r="D7" s="4">
        <f t="shared" si="2"/>
        <v>384</v>
      </c>
      <c r="E7" s="5">
        <f t="shared" si="3"/>
        <v>14000000</v>
      </c>
      <c r="F7" s="81">
        <f t="shared" si="4"/>
        <v>52500</v>
      </c>
      <c r="G7" s="81">
        <f t="shared" si="5"/>
        <v>43750</v>
      </c>
      <c r="H7" s="81">
        <f t="shared" si="6"/>
        <v>36458</v>
      </c>
      <c r="I7" s="81">
        <f t="shared" si="7"/>
        <v>0</v>
      </c>
      <c r="J7" s="81">
        <f t="shared" si="8"/>
        <v>0</v>
      </c>
      <c r="K7" s="82"/>
      <c r="L7" s="82"/>
      <c r="M7" s="82"/>
      <c r="N7" s="82"/>
      <c r="O7" s="82">
        <v>0</v>
      </c>
      <c r="P7" s="82">
        <v>320</v>
      </c>
      <c r="Q7" s="82">
        <f t="shared" si="10"/>
        <v>266.66666666666669</v>
      </c>
      <c r="R7" s="83">
        <v>14000000</v>
      </c>
      <c r="S7" s="83"/>
    </row>
    <row r="8" spans="1:19" x14ac:dyDescent="0.25">
      <c r="A8" s="4">
        <v>7</v>
      </c>
      <c r="B8" s="4">
        <f t="shared" si="0"/>
        <v>312</v>
      </c>
      <c r="C8" s="4">
        <f t="shared" si="1"/>
        <v>374.4</v>
      </c>
      <c r="D8" s="4">
        <f t="shared" si="2"/>
        <v>449.28</v>
      </c>
      <c r="E8" s="5">
        <f t="shared" si="3"/>
        <v>9500000</v>
      </c>
      <c r="F8" s="81">
        <f t="shared" si="4"/>
        <v>30449</v>
      </c>
      <c r="G8" s="81">
        <f t="shared" si="5"/>
        <v>25374</v>
      </c>
      <c r="H8" s="81">
        <f t="shared" si="6"/>
        <v>21145</v>
      </c>
      <c r="I8" s="81">
        <f t="shared" si="7"/>
        <v>0</v>
      </c>
      <c r="J8" s="81">
        <f t="shared" si="8"/>
        <v>0</v>
      </c>
      <c r="K8" s="82"/>
      <c r="L8" s="82"/>
      <c r="M8" s="82"/>
      <c r="N8" s="82"/>
      <c r="O8" s="82">
        <v>0</v>
      </c>
      <c r="P8" s="82">
        <f t="shared" si="9"/>
        <v>0</v>
      </c>
      <c r="Q8" s="82">
        <v>312</v>
      </c>
      <c r="R8" s="83">
        <v>9500000</v>
      </c>
      <c r="S8" s="83"/>
    </row>
    <row r="9" spans="1:19" x14ac:dyDescent="0.25">
      <c r="A9" s="4">
        <v>8</v>
      </c>
      <c r="B9" s="4">
        <f t="shared" si="0"/>
        <v>1890</v>
      </c>
      <c r="C9" s="4">
        <f t="shared" si="1"/>
        <v>2268</v>
      </c>
      <c r="D9" s="4">
        <f t="shared" si="2"/>
        <v>2721.6</v>
      </c>
      <c r="E9" s="5">
        <f t="shared" si="3"/>
        <v>40000000</v>
      </c>
      <c r="F9" s="81">
        <f t="shared" si="4"/>
        <v>21164</v>
      </c>
      <c r="G9" s="76">
        <f t="shared" si="5"/>
        <v>17637</v>
      </c>
      <c r="H9" s="76">
        <f t="shared" si="6"/>
        <v>14697</v>
      </c>
      <c r="I9" s="76">
        <f t="shared" si="7"/>
        <v>0</v>
      </c>
      <c r="J9" s="76">
        <f t="shared" si="8"/>
        <v>0</v>
      </c>
      <c r="K9" s="7"/>
      <c r="L9" s="7"/>
      <c r="M9" s="7"/>
      <c r="N9" s="7"/>
      <c r="O9" s="7">
        <v>0</v>
      </c>
      <c r="P9" s="7">
        <v>2268</v>
      </c>
      <c r="Q9" s="7">
        <f t="shared" si="10"/>
        <v>1890</v>
      </c>
      <c r="R9" s="77">
        <v>40000000</v>
      </c>
      <c r="S9" s="83"/>
    </row>
    <row r="10" spans="1:19" x14ac:dyDescent="0.25">
      <c r="A10" s="4">
        <v>9</v>
      </c>
      <c r="B10" s="4">
        <f t="shared" si="0"/>
        <v>504.16666666666669</v>
      </c>
      <c r="C10" s="4">
        <f t="shared" si="1"/>
        <v>605</v>
      </c>
      <c r="D10" s="4">
        <f t="shared" si="2"/>
        <v>726</v>
      </c>
      <c r="E10" s="5">
        <f t="shared" si="3"/>
        <v>13500000</v>
      </c>
      <c r="F10" s="81">
        <f t="shared" si="4"/>
        <v>26777</v>
      </c>
      <c r="G10" s="81">
        <f t="shared" si="5"/>
        <v>22314</v>
      </c>
      <c r="H10" s="81">
        <f t="shared" si="6"/>
        <v>18595</v>
      </c>
      <c r="I10" s="81">
        <f t="shared" si="7"/>
        <v>0</v>
      </c>
      <c r="J10" s="81">
        <f t="shared" si="8"/>
        <v>0</v>
      </c>
      <c r="K10" s="82"/>
      <c r="L10" s="82"/>
      <c r="M10" s="82"/>
      <c r="N10" s="82"/>
      <c r="O10" s="82">
        <v>0</v>
      </c>
      <c r="P10" s="82">
        <v>605</v>
      </c>
      <c r="Q10" s="82">
        <f t="shared" si="10"/>
        <v>504.16666666666669</v>
      </c>
      <c r="R10" s="83">
        <v>13500000</v>
      </c>
      <c r="S10" s="83"/>
    </row>
    <row r="11" spans="1:19" x14ac:dyDescent="0.25">
      <c r="A11" s="4">
        <v>10</v>
      </c>
      <c r="B11" s="4">
        <f t="shared" si="0"/>
        <v>250</v>
      </c>
      <c r="C11" s="4">
        <f t="shared" si="1"/>
        <v>300</v>
      </c>
      <c r="D11" s="4">
        <f t="shared" si="2"/>
        <v>360</v>
      </c>
      <c r="E11" s="5">
        <f t="shared" si="3"/>
        <v>11000000</v>
      </c>
      <c r="F11" s="81">
        <f t="shared" si="4"/>
        <v>44000</v>
      </c>
      <c r="G11" s="81">
        <f t="shared" si="5"/>
        <v>36667</v>
      </c>
      <c r="H11" s="81">
        <f t="shared" si="6"/>
        <v>30556</v>
      </c>
      <c r="I11" s="81">
        <f t="shared" si="7"/>
        <v>0</v>
      </c>
      <c r="J11" s="81">
        <f t="shared" si="8"/>
        <v>0</v>
      </c>
      <c r="K11" s="82"/>
      <c r="L11" s="82"/>
      <c r="M11" s="82"/>
      <c r="N11" s="82"/>
      <c r="O11" s="82">
        <v>0</v>
      </c>
      <c r="P11" s="82">
        <v>300</v>
      </c>
      <c r="Q11" s="82">
        <f t="shared" ref="Q11:Q15" si="11">P11/1.2</f>
        <v>250</v>
      </c>
      <c r="R11" s="83">
        <v>11000000</v>
      </c>
      <c r="S11" s="83"/>
    </row>
    <row r="12" spans="1:19" x14ac:dyDescent="0.25">
      <c r="A12" s="4">
        <v>11</v>
      </c>
      <c r="B12" s="4">
        <f t="shared" si="0"/>
        <v>150.91127999999998</v>
      </c>
      <c r="C12" s="4">
        <f t="shared" si="1"/>
        <v>181.09353599999997</v>
      </c>
      <c r="D12" s="4">
        <f t="shared" si="2"/>
        <v>217.31224319999995</v>
      </c>
      <c r="E12" s="5">
        <f t="shared" si="3"/>
        <v>2650000</v>
      </c>
      <c r="F12" s="81">
        <f t="shared" si="4"/>
        <v>17560</v>
      </c>
      <c r="G12" s="81">
        <f t="shared" si="5"/>
        <v>14633</v>
      </c>
      <c r="H12" s="81">
        <f t="shared" si="6"/>
        <v>12194</v>
      </c>
      <c r="I12" s="81">
        <f t="shared" si="7"/>
        <v>0</v>
      </c>
      <c r="J12" s="81">
        <f t="shared" si="8"/>
        <v>0</v>
      </c>
      <c r="K12" s="82"/>
      <c r="L12" s="82"/>
      <c r="M12" s="82"/>
      <c r="N12" s="82"/>
      <c r="O12" s="82">
        <v>0</v>
      </c>
      <c r="P12" s="82">
        <f t="shared" ref="P12:P15" si="12">O12/1.2</f>
        <v>0</v>
      </c>
      <c r="Q12" s="82">
        <f>14.02*10.764</f>
        <v>150.91127999999998</v>
      </c>
      <c r="R12" s="83">
        <v>2650000</v>
      </c>
      <c r="S12" s="83" t="s">
        <v>93</v>
      </c>
    </row>
    <row r="13" spans="1:19" x14ac:dyDescent="0.25">
      <c r="A13" s="4">
        <v>12</v>
      </c>
      <c r="B13" s="4">
        <f t="shared" si="0"/>
        <v>319.69079999999997</v>
      </c>
      <c r="C13" s="4">
        <f t="shared" si="1"/>
        <v>383.62895999999995</v>
      </c>
      <c r="D13" s="4">
        <f t="shared" si="2"/>
        <v>460.35475199999991</v>
      </c>
      <c r="E13" s="5">
        <f t="shared" si="3"/>
        <v>4500000</v>
      </c>
      <c r="F13" s="81">
        <f t="shared" si="4"/>
        <v>14076</v>
      </c>
      <c r="G13" s="81">
        <f t="shared" si="5"/>
        <v>11730</v>
      </c>
      <c r="H13" s="81">
        <f t="shared" si="6"/>
        <v>9775</v>
      </c>
      <c r="I13" s="81">
        <f t="shared" si="7"/>
        <v>0</v>
      </c>
      <c r="J13" s="81">
        <f t="shared" si="8"/>
        <v>0</v>
      </c>
      <c r="K13" s="82"/>
      <c r="L13" s="82"/>
      <c r="M13" s="82"/>
      <c r="N13" s="82"/>
      <c r="O13" s="82">
        <v>0</v>
      </c>
      <c r="P13" s="82">
        <f t="shared" si="12"/>
        <v>0</v>
      </c>
      <c r="Q13" s="82">
        <f>29.7*10.764</f>
        <v>319.69079999999997</v>
      </c>
      <c r="R13" s="83">
        <v>4500000</v>
      </c>
      <c r="S13" s="83" t="s">
        <v>94</v>
      </c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F23" s="73" t="s">
        <v>87</v>
      </c>
    </row>
    <row r="24" spans="1:19" s="9" customFormat="1" x14ac:dyDescent="0.25">
      <c r="F24" s="72" t="s">
        <v>91</v>
      </c>
    </row>
    <row r="25" spans="1:19" s="9" customFormat="1" x14ac:dyDescent="0.25">
      <c r="F25" s="73" t="s">
        <v>92</v>
      </c>
    </row>
    <row r="26" spans="1:19" s="9" customFormat="1" x14ac:dyDescent="0.25">
      <c r="F26" s="73"/>
    </row>
    <row r="27" spans="1:19" s="9" customFormat="1" x14ac:dyDescent="0.25">
      <c r="F27" s="73" t="s">
        <v>71</v>
      </c>
      <c r="G27" s="9">
        <v>1435</v>
      </c>
      <c r="H27" s="9">
        <v>46000000</v>
      </c>
      <c r="I27" s="9">
        <f>H27/G27</f>
        <v>32055.749128919862</v>
      </c>
    </row>
    <row r="28" spans="1:19" s="9" customFormat="1" x14ac:dyDescent="0.25">
      <c r="C28" s="71" t="s">
        <v>75</v>
      </c>
      <c r="D28" s="71" t="s">
        <v>85</v>
      </c>
      <c r="F28" s="56" t="s">
        <v>86</v>
      </c>
      <c r="G28" s="56">
        <v>1127</v>
      </c>
      <c r="I28" s="9">
        <f>I27/1.2</f>
        <v>26713.124274099886</v>
      </c>
    </row>
    <row r="29" spans="1:19" s="9" customFormat="1" x14ac:dyDescent="0.25">
      <c r="C29" s="71" t="s">
        <v>1</v>
      </c>
      <c r="D29" s="71">
        <v>14500000</v>
      </c>
      <c r="F29" s="56" t="s">
        <v>72</v>
      </c>
      <c r="G29" s="56">
        <v>1352</v>
      </c>
      <c r="H29" s="9">
        <f>G29/G28</f>
        <v>1.1996450754214729</v>
      </c>
    </row>
    <row r="30" spans="1:19" s="9" customFormat="1" x14ac:dyDescent="0.25">
      <c r="F30" s="56" t="s">
        <v>73</v>
      </c>
      <c r="G30" s="56">
        <v>17000</v>
      </c>
      <c r="H30" s="9">
        <f>G30*1.2</f>
        <v>20400</v>
      </c>
    </row>
    <row r="31" spans="1:19" s="9" customFormat="1" x14ac:dyDescent="0.25">
      <c r="C31" s="74"/>
      <c r="D31" s="74"/>
      <c r="F31" s="74" t="s">
        <v>74</v>
      </c>
      <c r="G31" s="74">
        <f>G29*G30</f>
        <v>22984000</v>
      </c>
      <c r="H31" s="9">
        <f>G31/D29</f>
        <v>1.5851034482758621</v>
      </c>
    </row>
    <row r="32" spans="1:19" s="9" customFormat="1" x14ac:dyDescent="0.25">
      <c r="C32" s="74"/>
      <c r="D32" s="74"/>
      <c r="F32" s="74" t="s">
        <v>24</v>
      </c>
      <c r="G32" s="74">
        <f>G31*90%</f>
        <v>20685600</v>
      </c>
    </row>
    <row r="33" spans="3:7" s="9" customFormat="1" x14ac:dyDescent="0.25">
      <c r="C33" s="74"/>
      <c r="D33" s="74"/>
      <c r="F33" s="74" t="s">
        <v>25</v>
      </c>
      <c r="G33" s="74">
        <f>G31*80%</f>
        <v>18387200</v>
      </c>
    </row>
    <row r="34" spans="3:7" s="9" customFormat="1" x14ac:dyDescent="0.25">
      <c r="C34" s="74"/>
      <c r="D34" s="74"/>
    </row>
    <row r="35" spans="3:7" s="9" customFormat="1" x14ac:dyDescent="0.25">
      <c r="C35" s="74"/>
      <c r="D35" s="74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2023-12-11T10:16:28Z</dcterms:modified>
</cp:coreProperties>
</file>