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JS Impex\11.12.2023\AJS Impex - 210 - Hubtown\"/>
    </mc:Choice>
  </mc:AlternateContent>
  <xr:revisionPtr revIDLastSave="0" documentId="13_ncr:1_{39133662-DBB2-47B4-AF65-8DD0B65BAFD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igr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Q16" i="4" l="1"/>
  <c r="R14" i="4" l="1"/>
  <c r="R10" i="4"/>
  <c r="O31" i="4" l="1"/>
  <c r="Q31" i="4" s="1"/>
  <c r="O32" i="4"/>
  <c r="N29" i="4"/>
  <c r="O29" i="4" l="1"/>
  <c r="I35" i="4"/>
  <c r="D43" i="4" l="1"/>
  <c r="D42" i="4"/>
  <c r="D44" i="4" s="1"/>
  <c r="D41" i="4"/>
  <c r="C37" i="4"/>
  <c r="W15" i="4" l="1"/>
  <c r="Q14" i="4"/>
  <c r="Q10" i="4"/>
  <c r="E32" i="4"/>
  <c r="S31" i="4" l="1"/>
  <c r="Q32" i="4"/>
  <c r="S32" i="4"/>
  <c r="P10" i="4"/>
  <c r="P9" i="4"/>
  <c r="P8" i="4"/>
  <c r="P7" i="4"/>
  <c r="P6" i="4"/>
  <c r="P5" i="4"/>
  <c r="P4" i="4"/>
  <c r="P3" i="4"/>
  <c r="P2" i="4"/>
  <c r="P11" i="4" l="1"/>
  <c r="P12" i="4" l="1"/>
  <c r="P20" i="4" l="1"/>
  <c r="J20" i="4"/>
  <c r="I20" i="4"/>
  <c r="E20" i="4"/>
  <c r="A20" i="4"/>
  <c r="P19" i="4"/>
  <c r="J19" i="4"/>
  <c r="I19" i="4"/>
  <c r="E19" i="4"/>
  <c r="A19" i="4"/>
  <c r="P18" i="4"/>
  <c r="J18" i="4"/>
  <c r="I18" i="4"/>
  <c r="E18" i="4"/>
  <c r="A18" i="4"/>
  <c r="P17" i="4"/>
  <c r="J17" i="4"/>
  <c r="I17" i="4"/>
  <c r="E17" i="4"/>
  <c r="A17" i="4"/>
  <c r="P16" i="4"/>
  <c r="J16" i="4"/>
  <c r="I16" i="4"/>
  <c r="E16" i="4"/>
  <c r="A16" i="4"/>
  <c r="P15" i="4"/>
  <c r="B15" i="4" s="1"/>
  <c r="C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J13" i="4"/>
  <c r="I13" i="4"/>
  <c r="E13" i="4"/>
  <c r="A13" i="4"/>
  <c r="B12" i="4"/>
  <c r="C12" i="4" s="1"/>
  <c r="J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B7" i="4"/>
  <c r="C7" i="4" s="1"/>
  <c r="J7" i="4"/>
  <c r="I7" i="4"/>
  <c r="E7" i="4"/>
  <c r="A7" i="4"/>
  <c r="B6" i="4"/>
  <c r="C6" i="4" s="1"/>
  <c r="J6" i="4"/>
  <c r="I6" i="4"/>
  <c r="E6" i="4"/>
  <c r="A6" i="4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B2" i="4"/>
  <c r="C2" i="4" s="1"/>
  <c r="J2" i="4"/>
  <c r="I2" i="4"/>
  <c r="E2" i="4"/>
  <c r="A2" i="4"/>
  <c r="Q17" i="4" l="1"/>
  <c r="B17" i="4" s="1"/>
  <c r="Q18" i="4"/>
  <c r="B18" i="4" s="1"/>
  <c r="Q19" i="4"/>
  <c r="B19" i="4" s="1"/>
  <c r="B16" i="4"/>
  <c r="Q20" i="4"/>
  <c r="B20" i="4" s="1"/>
  <c r="G3" i="4"/>
  <c r="G5" i="4"/>
  <c r="G9" i="4"/>
  <c r="G13" i="4"/>
  <c r="G2" i="4"/>
  <c r="G6" i="4"/>
  <c r="G10" i="4"/>
  <c r="G14" i="4"/>
  <c r="F2" i="4"/>
  <c r="F3" i="4"/>
  <c r="F4" i="4"/>
  <c r="G4" i="4"/>
  <c r="F5" i="4"/>
  <c r="F6" i="4"/>
  <c r="F7" i="4"/>
  <c r="G7" i="4"/>
  <c r="F8" i="4"/>
  <c r="G8" i="4"/>
  <c r="F9" i="4"/>
  <c r="F10" i="4"/>
  <c r="F11" i="4"/>
  <c r="G11" i="4"/>
  <c r="F12" i="4"/>
  <c r="G12" i="4"/>
  <c r="F13" i="4"/>
  <c r="F14" i="4"/>
  <c r="F15" i="4"/>
  <c r="G15" i="4"/>
  <c r="C16" i="4" l="1"/>
  <c r="G16" i="4" s="1"/>
  <c r="F16" i="4"/>
  <c r="C18" i="4"/>
  <c r="G18" i="4" s="1"/>
  <c r="F18" i="4"/>
  <c r="C19" i="4"/>
  <c r="G19" i="4" s="1"/>
  <c r="F19" i="4"/>
  <c r="C20" i="4"/>
  <c r="G20" i="4" s="1"/>
  <c r="F20" i="4"/>
  <c r="C17" i="4"/>
  <c r="G17" i="4" s="1"/>
  <c r="F17" i="4"/>
  <c r="D6" i="4"/>
  <c r="H6" i="4" s="1"/>
  <c r="D4" i="4"/>
  <c r="H4" i="4" s="1"/>
  <c r="D2" i="4"/>
  <c r="H2" i="4" s="1"/>
  <c r="D7" i="4"/>
  <c r="H7" i="4" s="1"/>
  <c r="D5" i="4"/>
  <c r="H5" i="4" s="1"/>
  <c r="D3" i="4"/>
  <c r="H3" i="4" s="1"/>
  <c r="D20" i="4"/>
  <c r="H20" i="4" s="1"/>
  <c r="D18" i="4"/>
  <c r="H18" i="4" s="1"/>
  <c r="D14" i="4"/>
  <c r="H14" i="4" s="1"/>
  <c r="D12" i="4"/>
  <c r="H12" i="4" s="1"/>
  <c r="D10" i="4"/>
  <c r="H10" i="4" s="1"/>
  <c r="D8" i="4"/>
  <c r="H8" i="4" s="1"/>
  <c r="D19" i="4"/>
  <c r="H19" i="4" s="1"/>
  <c r="D17" i="4"/>
  <c r="H17" i="4" s="1"/>
  <c r="D15" i="4"/>
  <c r="H15" i="4" s="1"/>
  <c r="D13" i="4"/>
  <c r="H13" i="4" s="1"/>
  <c r="D11" i="4"/>
  <c r="H11" i="4" s="1"/>
  <c r="D9" i="4"/>
  <c r="H9" i="4" s="1"/>
  <c r="D16" i="4" l="1"/>
  <c r="H16" i="4" s="1"/>
</calcChain>
</file>

<file path=xl/sharedStrings.xml><?xml version="1.0" encoding="utf-8"?>
<sst xmlns="http://schemas.openxmlformats.org/spreadsheetml/2006/main" count="63" uniqueCount="46">
  <si>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</si>
  <si>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</si>
  <si>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</si>
  <si>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</si>
  <si>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</si>
  <si>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</si>
  <si>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</si>
  <si>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</si>
  <si>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</si>
  <si>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 xml:space="preserve"> </t>
  </si>
  <si>
    <t>Built up area (20%)</t>
  </si>
  <si>
    <t>Saleable area (20 + 20%)</t>
  </si>
  <si>
    <t>Rate on Built up  area (20%)</t>
  </si>
  <si>
    <t>Rate on Saleable area (20 + 20%)</t>
  </si>
  <si>
    <t>fmv</t>
  </si>
  <si>
    <t>Hubtown - 210, 211</t>
  </si>
  <si>
    <t>andheri east</t>
  </si>
  <si>
    <t>ca</t>
  </si>
  <si>
    <t>terrace</t>
  </si>
  <si>
    <t>parking</t>
  </si>
  <si>
    <t>agreement  = 2013 = 2,72,07,600</t>
  </si>
  <si>
    <t>35000/- on ca</t>
  </si>
  <si>
    <t>rate</t>
  </si>
  <si>
    <t>211 &amp; 211T</t>
  </si>
  <si>
    <t>40% terrace</t>
  </si>
  <si>
    <t>bua-index</t>
  </si>
  <si>
    <t>hubtown</t>
  </si>
  <si>
    <t>RR</t>
  </si>
  <si>
    <t>igr - 31.12.20.</t>
  </si>
  <si>
    <t>igr - 26.03.21</t>
  </si>
  <si>
    <t>igr - 28.01.21</t>
  </si>
  <si>
    <t>igr - 31.03.21</t>
  </si>
  <si>
    <t>igr - 29.03.21</t>
  </si>
  <si>
    <t>Part OC - 2012 - page no. 13</t>
  </si>
  <si>
    <t>previous report</t>
  </si>
  <si>
    <t>210 - previous report not available</t>
  </si>
  <si>
    <t>u./ no. 211</t>
  </si>
  <si>
    <t>bua</t>
  </si>
  <si>
    <t>sa</t>
  </si>
  <si>
    <t>(bua+1/3rd of terrace)</t>
  </si>
  <si>
    <t>office</t>
  </si>
  <si>
    <t>total bua</t>
  </si>
  <si>
    <t>interior</t>
  </si>
  <si>
    <t>car</t>
  </si>
  <si>
    <t>rate inc. interior and 3 car</t>
  </si>
  <si>
    <t>bua -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</si>
</sst>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0" fillId="2" borderId="0" xfId="0" applyFill="1"/>
    <xf numFmtId="0" fontId="0" fillId="0" borderId="0" xfId="0" applyFont="1"/>
    <xf numFmtId="0" fontId="1" fillId="0" borderId="0" xfId="0" applyFont="1" applyFill="1"/>
    <xf numFmtId="0" fontId="1" fillId="3" borderId="0" xfId="0" applyFont="1" applyFill="1"/>
    <xf numFmtId="0" fontId="0" fillId="0" borderId="0" xfId="0" applyFill="1"/>
    <xf numFmtId="0" fontId="2" fillId="0" borderId="0" xfId="0" applyFont="1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0" fillId="4" borderId="0" xfId="0" applyFill="1"/>
    <xf numFmtId="0" fontId="3" fillId="4" borderId="0" xfId="0" applyFont="1" applyFill="1"/>
    <xf numFmtId="0" fontId="0" fillId="3" borderId="0" xfId="0" applyFont="1" applyFill="1"/>
    <xf numFmtId="0" fontId="2" fillId="3" borderId="0" xfId="0" applyFont="1" applyFill="1" applyAlignment="1">
      <alignment horizontal="center"/>
    </xf>
    <xf numFmtId="0" fontId="3" fillId="3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571501</xdr:colOff>
      <xdr:row>1</xdr:row>
      <xdr:rowOff>173936</xdr:rowOff>
    </xdr:from>
    <xdr:to>
      <xdr:col>31</xdr:col>
      <xdr:colOff>55819</xdr:colOff>
      <xdr:row>46</xdr:row>
      <xdr:rowOff>116280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BA99DF-DDBE-4040-8242-10DF3244C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1892" y="364436"/>
          <a:ext cx="14194231" cy="8249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50E16-0F4E-4AEC-BCF3-4571CC5E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7859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40</xdr:row>
      <xdr:rowOff>163011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C78E99-950B-45B0-92AF-F4EE33852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7783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21010</xdr:colOff>
      <xdr:row>43</xdr:row>
      <xdr:rowOff>29676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9D4227-63A2-4D26-B0C5-90F16E748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41810" cy="7887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97220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D0461E-D329-44B6-8EC1-A30B12C1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18020" cy="7811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18</xdr:col>
      <xdr:colOff>363277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ED2DAE-B8FE-4FFE-B9FA-6DED025BE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9507277" cy="8421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516123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3826A3-7B23-403A-AED0-090BF32A4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8123" cy="79354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21</xdr:col>
      <xdr:colOff>150782</xdr:colOff>
      <xdr:row>78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21</xdr:col>
      <xdr:colOff>150782</xdr:colOff>
      <xdr:row>118</xdr:row>
      <xdr:rowOff>75286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24000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21</xdr:col>
      <xdr:colOff>150782</xdr:colOff>
      <xdr:row>159</xdr:row>
      <xdr:rowOff>75286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05050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21</xdr:col>
      <xdr:colOff>150782</xdr:colOff>
      <xdr:row>199</xdr:row>
      <xdr:rowOff>75286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067050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21</xdr:col>
      <xdr:colOff>150782</xdr:colOff>
      <xdr:row>240</xdr:row>
      <xdr:rowOff>75286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48100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29515</xdr:colOff>
      <xdr:row>45</xdr:row>
      <xdr:rowOff>163144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95C191-EE2F-459A-9E36-7513068C8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6735115" cy="8735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48568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4063F8-EDA3-479A-9568-94298B74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54168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6"/>
  <sheetViews>
    <sheetView tabSelected="1" zoomScaleNormal="100" workbookViewId="0">
      <selection activeCell="S26" sqref="S26:S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140625" customWidth="1"/>
    <col min="6" max="6" width="7.7109375" style="12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" customWidth="1"/>
    <col min="15" max="15" width="6" customWidth="1"/>
    <col min="16" max="16" width="14.5703125" customWidth="1"/>
    <col min="17" max="17" width="10.7109375" customWidth="1"/>
    <col min="18" max="18" width="16.7109375" customWidth="1"/>
    <col min="19" max="19" width="6" customWidth="1"/>
    <col min="20" max="20" width="6.28515625" customWidth="1"/>
    <col min="21" max="21" width="12.42578125" customWidth="1"/>
  </cols>
  <sheetData>
    <row r="1" spans="1:23" s="1" customFormat="1" ht="75" x14ac:dyDescent="0.25">
      <c r="A1" s="3" t="s">
        <v>0</v>
      </c>
      <c r="B1" s="3" t="s">
        <v>6</v>
      </c>
      <c r="C1" s="3" t="s">
        <v>10</v>
      </c>
      <c r="D1" s="3" t="s">
        <v>11</v>
      </c>
      <c r="E1" s="15" t="s">
        <v>1</v>
      </c>
      <c r="F1" s="15" t="s">
        <v>8</v>
      </c>
      <c r="G1" s="15" t="s">
        <v>12</v>
      </c>
      <c r="H1" s="15" t="s">
        <v>13</v>
      </c>
      <c r="I1" s="15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</v>
      </c>
      <c r="T1" s="1" t="s">
        <v>3</v>
      </c>
    </row>
    <row r="2" spans="1:23" x14ac:dyDescent="0.25">
      <c r="A2" s="4">
        <f>N2</f>
        <v>0</v>
      </c>
      <c r="B2" s="4">
        <f>Q2</f>
        <v>2209</v>
      </c>
      <c r="C2" s="4">
        <f>B2*1.2</f>
        <v>2650.7999999999997</v>
      </c>
      <c r="D2" s="4">
        <f>C2*1.2</f>
        <v>3180.9599999999996</v>
      </c>
      <c r="E2" s="25">
        <f>R2</f>
        <v>77300000</v>
      </c>
      <c r="F2" s="11">
        <f t="shared" ref="F2:F20" si="0">ROUND((E2/B2),0)</f>
        <v>34993</v>
      </c>
      <c r="G2" s="11">
        <f t="shared" ref="G2:G20" si="1">ROUND((E2/C2),0)</f>
        <v>29161</v>
      </c>
      <c r="H2" s="11">
        <f>ROUND((E2/D2),0)</f>
        <v>24301</v>
      </c>
      <c r="I2" s="11">
        <f>S2</f>
        <v>0</v>
      </c>
      <c r="J2" s="4">
        <f>T2</f>
        <v>0</v>
      </c>
      <c r="P2">
        <f t="shared" ref="P2:P10" si="2">O2/1.2</f>
        <v>0</v>
      </c>
      <c r="Q2">
        <v>2209</v>
      </c>
      <c r="R2" s="2">
        <v>77300000</v>
      </c>
      <c r="U2" t="s">
        <v>26</v>
      </c>
      <c r="V2" s="14"/>
    </row>
    <row r="3" spans="1:23" x14ac:dyDescent="0.25">
      <c r="A3" s="4">
        <f t="shared" ref="A3:A20" si="3">N3</f>
        <v>0</v>
      </c>
      <c r="B3" s="4">
        <f t="shared" ref="B3:B20" si="4">Q3</f>
        <v>507</v>
      </c>
      <c r="C3" s="4">
        <f t="shared" ref="C3:C20" si="5">B3*1.2</f>
        <v>608.4</v>
      </c>
      <c r="D3" s="4">
        <f t="shared" ref="D3:D20" si="6">C3*1.2</f>
        <v>730.07999999999993</v>
      </c>
      <c r="E3" s="25">
        <f t="shared" ref="E3:E20" si="7">R3</f>
        <v>21000000</v>
      </c>
      <c r="F3" s="11">
        <f t="shared" si="0"/>
        <v>41420</v>
      </c>
      <c r="G3" s="16">
        <f>ROUND((E3/C3),0)</f>
        <v>34517</v>
      </c>
      <c r="H3" s="11">
        <f t="shared" ref="H3:H20" si="8">ROUND((E3/D3),0)</f>
        <v>28764</v>
      </c>
      <c r="I3" s="11">
        <f t="shared" ref="I3:J20" si="9">S3</f>
        <v>0</v>
      </c>
      <c r="J3" s="4">
        <f t="shared" si="9"/>
        <v>0</v>
      </c>
      <c r="P3">
        <f t="shared" si="2"/>
        <v>0</v>
      </c>
      <c r="Q3">
        <v>507</v>
      </c>
      <c r="R3" s="2">
        <v>21000000</v>
      </c>
      <c r="U3" t="s">
        <v>26</v>
      </c>
      <c r="V3" s="14"/>
    </row>
    <row r="4" spans="1:23" x14ac:dyDescent="0.25">
      <c r="A4" s="4">
        <f t="shared" si="3"/>
        <v>0</v>
      </c>
      <c r="B4" s="4">
        <f t="shared" si="4"/>
        <v>480</v>
      </c>
      <c r="C4" s="4">
        <f t="shared" si="5"/>
        <v>576</v>
      </c>
      <c r="D4" s="4">
        <f t="shared" si="6"/>
        <v>691.19999999999993</v>
      </c>
      <c r="E4" s="25">
        <f t="shared" si="7"/>
        <v>23000000</v>
      </c>
      <c r="F4" s="11">
        <f t="shared" si="0"/>
        <v>47917</v>
      </c>
      <c r="G4" s="16">
        <f t="shared" si="1"/>
        <v>39931</v>
      </c>
      <c r="H4" s="11">
        <f t="shared" si="8"/>
        <v>33275</v>
      </c>
      <c r="I4" s="11">
        <f t="shared" si="9"/>
        <v>0</v>
      </c>
      <c r="J4" s="4">
        <f t="shared" si="9"/>
        <v>0</v>
      </c>
      <c r="P4">
        <f t="shared" si="2"/>
        <v>0</v>
      </c>
      <c r="Q4">
        <v>480</v>
      </c>
      <c r="R4" s="2">
        <v>23000000</v>
      </c>
      <c r="U4" t="s">
        <v>26</v>
      </c>
      <c r="V4" s="14"/>
    </row>
    <row r="5" spans="1:23" x14ac:dyDescent="0.25">
      <c r="A5" s="4">
        <f t="shared" si="3"/>
        <v>0</v>
      </c>
      <c r="B5" s="4">
        <f t="shared" si="4"/>
        <v>1248</v>
      </c>
      <c r="C5" s="4">
        <f t="shared" si="5"/>
        <v>1497.6</v>
      </c>
      <c r="D5" s="4">
        <f t="shared" si="6"/>
        <v>1797.12</v>
      </c>
      <c r="E5" s="25">
        <f t="shared" si="7"/>
        <v>43700000</v>
      </c>
      <c r="F5" s="11">
        <f t="shared" si="0"/>
        <v>35016</v>
      </c>
      <c r="G5" s="11">
        <f>ROUND((E5/C5),0)</f>
        <v>29180</v>
      </c>
      <c r="H5" s="11">
        <f t="shared" si="8"/>
        <v>24317</v>
      </c>
      <c r="I5" s="11">
        <f t="shared" si="9"/>
        <v>0</v>
      </c>
      <c r="J5" s="4">
        <f t="shared" si="9"/>
        <v>0</v>
      </c>
      <c r="P5">
        <f t="shared" si="2"/>
        <v>0</v>
      </c>
      <c r="Q5">
        <v>1248</v>
      </c>
      <c r="R5" s="2">
        <v>43700000</v>
      </c>
      <c r="U5" t="s">
        <v>26</v>
      </c>
      <c r="V5" s="14"/>
    </row>
    <row r="6" spans="1:23" x14ac:dyDescent="0.25">
      <c r="A6" s="4">
        <f t="shared" si="3"/>
        <v>0</v>
      </c>
      <c r="B6" s="4">
        <f t="shared" si="4"/>
        <v>7260</v>
      </c>
      <c r="C6" s="4">
        <f t="shared" si="5"/>
        <v>8712</v>
      </c>
      <c r="D6" s="4">
        <f t="shared" si="6"/>
        <v>10454.4</v>
      </c>
      <c r="E6" s="25">
        <f t="shared" si="7"/>
        <v>254100000</v>
      </c>
      <c r="F6" s="11">
        <f t="shared" si="0"/>
        <v>35000</v>
      </c>
      <c r="G6" s="11">
        <f t="shared" si="1"/>
        <v>29167</v>
      </c>
      <c r="H6" s="11">
        <f t="shared" si="8"/>
        <v>24306</v>
      </c>
      <c r="I6" s="11">
        <f t="shared" si="9"/>
        <v>0</v>
      </c>
      <c r="J6" s="11">
        <f t="shared" si="9"/>
        <v>0</v>
      </c>
      <c r="K6" s="14"/>
      <c r="L6" s="14"/>
      <c r="M6" s="14"/>
      <c r="N6" s="14"/>
      <c r="P6">
        <f t="shared" si="2"/>
        <v>0</v>
      </c>
      <c r="Q6">
        <v>7260</v>
      </c>
      <c r="R6" s="2">
        <v>254100000</v>
      </c>
      <c r="U6" t="s">
        <v>26</v>
      </c>
      <c r="V6" s="14"/>
    </row>
    <row r="7" spans="1:23" x14ac:dyDescent="0.25">
      <c r="A7" s="4">
        <f t="shared" si="3"/>
        <v>0</v>
      </c>
      <c r="B7" s="4">
        <f t="shared" si="4"/>
        <v>3500</v>
      </c>
      <c r="C7" s="4">
        <f t="shared" si="5"/>
        <v>4200</v>
      </c>
      <c r="D7" s="4">
        <f t="shared" si="6"/>
        <v>5040</v>
      </c>
      <c r="E7" s="25">
        <f t="shared" si="7"/>
        <v>119100000</v>
      </c>
      <c r="F7" s="11">
        <f t="shared" si="0"/>
        <v>34029</v>
      </c>
      <c r="G7" s="11">
        <f t="shared" si="1"/>
        <v>28357</v>
      </c>
      <c r="H7" s="11">
        <f t="shared" si="8"/>
        <v>23631</v>
      </c>
      <c r="I7" s="11">
        <f t="shared" si="9"/>
        <v>0</v>
      </c>
      <c r="J7" s="11">
        <f t="shared" si="9"/>
        <v>0</v>
      </c>
      <c r="K7" s="14"/>
      <c r="L7" s="14"/>
      <c r="M7" s="14"/>
      <c r="N7" s="14"/>
      <c r="P7">
        <f t="shared" si="2"/>
        <v>0</v>
      </c>
      <c r="Q7">
        <v>3500</v>
      </c>
      <c r="R7" s="2">
        <v>119100000</v>
      </c>
      <c r="U7" t="s">
        <v>26</v>
      </c>
      <c r="V7" s="14"/>
    </row>
    <row r="8" spans="1:23" x14ac:dyDescent="0.25">
      <c r="A8" s="4">
        <f t="shared" si="3"/>
        <v>0</v>
      </c>
      <c r="B8" s="4">
        <f t="shared" si="4"/>
        <v>3502</v>
      </c>
      <c r="C8" s="4">
        <f t="shared" si="5"/>
        <v>4202.3999999999996</v>
      </c>
      <c r="D8" s="4">
        <f t="shared" si="6"/>
        <v>5042.8799999999992</v>
      </c>
      <c r="E8" s="25">
        <f t="shared" si="7"/>
        <v>122500000</v>
      </c>
      <c r="F8" s="11">
        <f t="shared" si="0"/>
        <v>34980</v>
      </c>
      <c r="G8" s="11">
        <f t="shared" si="1"/>
        <v>29150</v>
      </c>
      <c r="H8" s="11">
        <f t="shared" si="8"/>
        <v>24292</v>
      </c>
      <c r="I8" s="11">
        <f t="shared" si="9"/>
        <v>0</v>
      </c>
      <c r="J8" s="11">
        <f t="shared" si="9"/>
        <v>0</v>
      </c>
      <c r="K8" s="14"/>
      <c r="L8" s="14"/>
      <c r="M8" s="14"/>
      <c r="N8" s="14"/>
      <c r="P8">
        <f t="shared" si="2"/>
        <v>0</v>
      </c>
      <c r="Q8">
        <v>3502</v>
      </c>
      <c r="R8" s="2">
        <v>122500000</v>
      </c>
      <c r="U8" t="s">
        <v>26</v>
      </c>
      <c r="V8" s="14"/>
    </row>
    <row r="9" spans="1:23" x14ac:dyDescent="0.25">
      <c r="A9" s="4">
        <f t="shared" si="3"/>
        <v>0</v>
      </c>
      <c r="B9" s="4">
        <f t="shared" si="4"/>
        <v>0</v>
      </c>
      <c r="C9" s="4">
        <f t="shared" si="5"/>
        <v>0</v>
      </c>
      <c r="D9" s="4">
        <f t="shared" si="6"/>
        <v>0</v>
      </c>
      <c r="E9" s="25">
        <f t="shared" si="7"/>
        <v>0</v>
      </c>
      <c r="F9" s="11" t="e">
        <f t="shared" si="0"/>
        <v>#DIV/0!</v>
      </c>
      <c r="G9" s="11" t="e">
        <f t="shared" si="1"/>
        <v>#DIV/0!</v>
      </c>
      <c r="H9" s="11" t="e">
        <f t="shared" si="8"/>
        <v>#DIV/0!</v>
      </c>
      <c r="I9" s="11">
        <f t="shared" si="9"/>
        <v>0</v>
      </c>
      <c r="J9" s="4">
        <f t="shared" si="9"/>
        <v>0</v>
      </c>
      <c r="P9">
        <f t="shared" si="2"/>
        <v>0</v>
      </c>
      <c r="R9" s="2"/>
    </row>
    <row r="10" spans="1:23" x14ac:dyDescent="0.25">
      <c r="A10" s="4">
        <f t="shared" si="3"/>
        <v>0</v>
      </c>
      <c r="B10" s="4">
        <f t="shared" si="4"/>
        <v>470.92499999999995</v>
      </c>
      <c r="C10" s="4">
        <f t="shared" si="5"/>
        <v>565.1099999999999</v>
      </c>
      <c r="D10" s="4">
        <f t="shared" si="6"/>
        <v>678.13199999999983</v>
      </c>
      <c r="E10" s="25">
        <f t="shared" si="7"/>
        <v>14861831</v>
      </c>
      <c r="F10" s="11">
        <f t="shared" si="0"/>
        <v>31559</v>
      </c>
      <c r="G10" s="16">
        <f t="shared" si="1"/>
        <v>26299</v>
      </c>
      <c r="H10" s="11">
        <f t="shared" si="8"/>
        <v>21916</v>
      </c>
      <c r="I10" s="11">
        <f t="shared" si="9"/>
        <v>6</v>
      </c>
      <c r="J10" s="4" t="str">
        <f t="shared" si="9"/>
        <v>igr - 31.12.20.</v>
      </c>
      <c r="P10">
        <f t="shared" si="2"/>
        <v>0</v>
      </c>
      <c r="Q10">
        <f>43.75*10.764</f>
        <v>470.92499999999995</v>
      </c>
      <c r="R10" s="2">
        <f>14540831+291000+30000</f>
        <v>14861831</v>
      </c>
      <c r="S10">
        <v>6</v>
      </c>
      <c r="T10" t="s">
        <v>28</v>
      </c>
    </row>
    <row r="11" spans="1:23" x14ac:dyDescent="0.25">
      <c r="A11" s="4">
        <f t="shared" si="3"/>
        <v>0</v>
      </c>
      <c r="B11" s="4">
        <f t="shared" si="4"/>
        <v>0</v>
      </c>
      <c r="C11" s="4">
        <f t="shared" si="5"/>
        <v>0</v>
      </c>
      <c r="D11" s="4">
        <f t="shared" si="6"/>
        <v>0</v>
      </c>
      <c r="E11" s="25">
        <f t="shared" si="7"/>
        <v>0</v>
      </c>
      <c r="F11" s="11" t="e">
        <f t="shared" si="0"/>
        <v>#DIV/0!</v>
      </c>
      <c r="G11" s="11" t="e">
        <f t="shared" si="1"/>
        <v>#DIV/0!</v>
      </c>
      <c r="H11" s="11" t="e">
        <f t="shared" si="8"/>
        <v>#DIV/0!</v>
      </c>
      <c r="I11" s="11">
        <f t="shared" si="9"/>
        <v>6</v>
      </c>
      <c r="J11" s="4" t="str">
        <f t="shared" si="9"/>
        <v>igr - 26.03.21</v>
      </c>
      <c r="O11">
        <v>0</v>
      </c>
      <c r="P11">
        <f t="shared" ref="P11" si="10">O11/1.2</f>
        <v>0</v>
      </c>
      <c r="R11" s="2"/>
      <c r="S11">
        <v>6</v>
      </c>
      <c r="T11" t="s">
        <v>29</v>
      </c>
    </row>
    <row r="12" spans="1:23" x14ac:dyDescent="0.25">
      <c r="A12" s="4">
        <f t="shared" si="3"/>
        <v>0</v>
      </c>
      <c r="B12" s="4">
        <f t="shared" si="4"/>
        <v>0</v>
      </c>
      <c r="C12" s="4">
        <f t="shared" si="5"/>
        <v>0</v>
      </c>
      <c r="D12" s="4">
        <f t="shared" si="6"/>
        <v>0</v>
      </c>
      <c r="E12" s="25">
        <f t="shared" si="7"/>
        <v>0</v>
      </c>
      <c r="F12" s="11" t="e">
        <f t="shared" si="0"/>
        <v>#DIV/0!</v>
      </c>
      <c r="G12" s="11" t="e">
        <f t="shared" si="1"/>
        <v>#DIV/0!</v>
      </c>
      <c r="H12" s="11" t="e">
        <f t="shared" si="8"/>
        <v>#DIV/0!</v>
      </c>
      <c r="I12" s="11" t="s">
        <v>9</v>
      </c>
      <c r="J12" s="4" t="str">
        <f t="shared" si="9"/>
        <v>igr - 28.01.21</v>
      </c>
      <c r="O12">
        <v>0</v>
      </c>
      <c r="P12">
        <f>O12/1.2</f>
        <v>0</v>
      </c>
      <c r="R12" s="2"/>
      <c r="S12">
        <v>6</v>
      </c>
      <c r="T12" t="s">
        <v>30</v>
      </c>
    </row>
    <row r="13" spans="1:23" x14ac:dyDescent="0.25">
      <c r="A13" s="4">
        <f t="shared" si="3"/>
        <v>0</v>
      </c>
      <c r="B13" s="4">
        <f t="shared" si="4"/>
        <v>0</v>
      </c>
      <c r="C13" s="4">
        <f t="shared" si="5"/>
        <v>0</v>
      </c>
      <c r="D13" s="4">
        <f t="shared" si="6"/>
        <v>0</v>
      </c>
      <c r="E13" s="25">
        <f t="shared" si="7"/>
        <v>0</v>
      </c>
      <c r="F13" s="11" t="e">
        <f t="shared" si="0"/>
        <v>#DIV/0!</v>
      </c>
      <c r="G13" s="11" t="e">
        <f t="shared" si="1"/>
        <v>#DIV/0!</v>
      </c>
      <c r="H13" s="11" t="e">
        <f t="shared" si="8"/>
        <v>#DIV/0!</v>
      </c>
      <c r="I13" s="11">
        <f t="shared" si="9"/>
        <v>6</v>
      </c>
      <c r="J13" s="4" t="str">
        <f t="shared" si="9"/>
        <v>igr - 31.12.20.</v>
      </c>
      <c r="O13">
        <v>0</v>
      </c>
      <c r="P13">
        <f t="shared" ref="P13:P18" si="11">O13/1.2</f>
        <v>0</v>
      </c>
      <c r="R13" s="2"/>
      <c r="S13">
        <v>6</v>
      </c>
      <c r="T13" t="s">
        <v>28</v>
      </c>
    </row>
    <row r="14" spans="1:23" x14ac:dyDescent="0.25">
      <c r="A14" s="4">
        <f t="shared" si="3"/>
        <v>0</v>
      </c>
      <c r="B14" s="4">
        <f t="shared" si="4"/>
        <v>627.00299999999993</v>
      </c>
      <c r="C14" s="4">
        <f t="shared" si="5"/>
        <v>752.40359999999987</v>
      </c>
      <c r="D14" s="4">
        <f t="shared" si="6"/>
        <v>902.88431999999978</v>
      </c>
      <c r="E14" s="25">
        <f t="shared" si="7"/>
        <v>17540248</v>
      </c>
      <c r="F14" s="11">
        <f t="shared" si="0"/>
        <v>27975</v>
      </c>
      <c r="G14" s="16">
        <f t="shared" si="1"/>
        <v>23312</v>
      </c>
      <c r="H14" s="11">
        <f t="shared" si="8"/>
        <v>19427</v>
      </c>
      <c r="I14" s="11">
        <f t="shared" si="9"/>
        <v>6</v>
      </c>
      <c r="J14" s="4" t="str">
        <f t="shared" si="9"/>
        <v>igr - 31.03.21</v>
      </c>
      <c r="O14">
        <v>0</v>
      </c>
      <c r="P14">
        <f t="shared" si="11"/>
        <v>0</v>
      </c>
      <c r="Q14">
        <f>58.25*10.764</f>
        <v>627.00299999999993</v>
      </c>
      <c r="R14" s="2">
        <f>17000148+510100+30000</f>
        <v>17540248</v>
      </c>
      <c r="S14">
        <v>6</v>
      </c>
      <c r="T14" t="s">
        <v>31</v>
      </c>
    </row>
    <row r="15" spans="1:23" x14ac:dyDescent="0.25">
      <c r="A15" s="4">
        <f t="shared" si="3"/>
        <v>0</v>
      </c>
      <c r="B15" s="4">
        <f t="shared" si="4"/>
        <v>0</v>
      </c>
      <c r="C15" s="4">
        <f t="shared" si="5"/>
        <v>0</v>
      </c>
      <c r="D15" s="4">
        <f t="shared" si="6"/>
        <v>0</v>
      </c>
      <c r="E15" s="25">
        <f t="shared" si="7"/>
        <v>18360000</v>
      </c>
      <c r="F15" s="11" t="e">
        <f t="shared" si="0"/>
        <v>#DIV/0!</v>
      </c>
      <c r="G15" s="11" t="e">
        <f t="shared" si="1"/>
        <v>#DIV/0!</v>
      </c>
      <c r="H15" s="11" t="e">
        <f t="shared" si="8"/>
        <v>#DIV/0!</v>
      </c>
      <c r="I15" s="11">
        <f t="shared" si="9"/>
        <v>6</v>
      </c>
      <c r="J15" s="4" t="str">
        <f t="shared" si="9"/>
        <v>igr - 29.03.21</v>
      </c>
      <c r="O15">
        <v>0</v>
      </c>
      <c r="P15">
        <f t="shared" si="11"/>
        <v>0</v>
      </c>
      <c r="R15" s="2">
        <v>18360000</v>
      </c>
      <c r="S15">
        <v>6</v>
      </c>
      <c r="T15" t="s">
        <v>32</v>
      </c>
      <c r="V15">
        <v>20005000</v>
      </c>
      <c r="W15" t="e">
        <f>V15/Q15</f>
        <v>#DIV/0!</v>
      </c>
    </row>
    <row r="16" spans="1:23" x14ac:dyDescent="0.25">
      <c r="A16" s="4">
        <f t="shared" si="3"/>
        <v>0</v>
      </c>
      <c r="B16" s="4">
        <f t="shared" si="4"/>
        <v>0</v>
      </c>
      <c r="C16" s="4">
        <f t="shared" si="5"/>
        <v>0</v>
      </c>
      <c r="D16" s="4">
        <f t="shared" si="6"/>
        <v>0</v>
      </c>
      <c r="E16" s="5">
        <f t="shared" si="7"/>
        <v>0</v>
      </c>
      <c r="F16" s="10" t="e">
        <f t="shared" si="0"/>
        <v>#DIV/0!</v>
      </c>
      <c r="G16" s="4" t="e">
        <f t="shared" si="1"/>
        <v>#DIV/0!</v>
      </c>
      <c r="H16" s="4" t="e">
        <f t="shared" si="8"/>
        <v>#DIV/0!</v>
      </c>
      <c r="I16" s="4">
        <f t="shared" si="9"/>
        <v>0</v>
      </c>
      <c r="J16" s="4">
        <f t="shared" si="9"/>
        <v>0</v>
      </c>
      <c r="O16">
        <v>0</v>
      </c>
      <c r="P16">
        <f t="shared" si="11"/>
        <v>0</v>
      </c>
      <c r="Q16">
        <f t="shared" ref="Q16:Q20" si="12">P16/1.1</f>
        <v>0</v>
      </c>
      <c r="R16" s="2">
        <v>0</v>
      </c>
    </row>
    <row r="17" spans="1:21" x14ac:dyDescent="0.25">
      <c r="A17" s="4">
        <f t="shared" si="3"/>
        <v>0</v>
      </c>
      <c r="B17" s="4">
        <f t="shared" si="4"/>
        <v>0</v>
      </c>
      <c r="C17" s="4">
        <f t="shared" si="5"/>
        <v>0</v>
      </c>
      <c r="D17" s="4">
        <f t="shared" si="6"/>
        <v>0</v>
      </c>
      <c r="E17" s="5">
        <f t="shared" si="7"/>
        <v>0</v>
      </c>
      <c r="F17" s="10" t="e">
        <f t="shared" si="0"/>
        <v>#DIV/0!</v>
      </c>
      <c r="G17" s="4" t="e">
        <f t="shared" si="1"/>
        <v>#DIV/0!</v>
      </c>
      <c r="H17" s="4" t="e">
        <f t="shared" si="8"/>
        <v>#DIV/0!</v>
      </c>
      <c r="I17" s="4">
        <f t="shared" si="9"/>
        <v>0</v>
      </c>
      <c r="J17" s="4">
        <f t="shared" si="9"/>
        <v>0</v>
      </c>
      <c r="O17">
        <v>0</v>
      </c>
      <c r="P17">
        <f t="shared" si="11"/>
        <v>0</v>
      </c>
      <c r="Q17">
        <f t="shared" si="12"/>
        <v>0</v>
      </c>
      <c r="R17" s="2">
        <v>0</v>
      </c>
    </row>
    <row r="18" spans="1:21" x14ac:dyDescent="0.25">
      <c r="A18" s="4">
        <f t="shared" si="3"/>
        <v>0</v>
      </c>
      <c r="B18" s="4">
        <f t="shared" si="4"/>
        <v>0</v>
      </c>
      <c r="C18" s="4">
        <f t="shared" si="5"/>
        <v>0</v>
      </c>
      <c r="D18" s="4">
        <f t="shared" si="6"/>
        <v>0</v>
      </c>
      <c r="E18" s="5">
        <f t="shared" si="7"/>
        <v>0</v>
      </c>
      <c r="F18" s="10" t="e">
        <f t="shared" si="0"/>
        <v>#DIV/0!</v>
      </c>
      <c r="G18" s="4" t="e">
        <f t="shared" si="1"/>
        <v>#DIV/0!</v>
      </c>
      <c r="H18" s="4" t="e">
        <f t="shared" si="8"/>
        <v>#DIV/0!</v>
      </c>
      <c r="I18" s="4">
        <f t="shared" si="9"/>
        <v>0</v>
      </c>
      <c r="J18" s="4">
        <f t="shared" si="9"/>
        <v>0</v>
      </c>
      <c r="O18">
        <v>0</v>
      </c>
      <c r="P18">
        <f t="shared" si="11"/>
        <v>0</v>
      </c>
      <c r="Q18">
        <f t="shared" si="12"/>
        <v>0</v>
      </c>
      <c r="R18" s="2">
        <v>0</v>
      </c>
    </row>
    <row r="19" spans="1:21" x14ac:dyDescent="0.25">
      <c r="A19" s="4">
        <f t="shared" si="3"/>
        <v>0</v>
      </c>
      <c r="B19" s="4">
        <f t="shared" si="4"/>
        <v>0</v>
      </c>
      <c r="C19" s="4">
        <f t="shared" si="5"/>
        <v>0</v>
      </c>
      <c r="D19" s="4">
        <f t="shared" si="6"/>
        <v>0</v>
      </c>
      <c r="E19" s="5">
        <f t="shared" si="7"/>
        <v>0</v>
      </c>
      <c r="F19" s="10" t="e">
        <f t="shared" si="0"/>
        <v>#DIV/0!</v>
      </c>
      <c r="G19" s="4" t="e">
        <f t="shared" si="1"/>
        <v>#DIV/0!</v>
      </c>
      <c r="H19" s="4" t="e">
        <f t="shared" si="8"/>
        <v>#DIV/0!</v>
      </c>
      <c r="I19" s="4">
        <f t="shared" si="9"/>
        <v>0</v>
      </c>
      <c r="J19" s="4">
        <f t="shared" si="9"/>
        <v>0</v>
      </c>
      <c r="O19">
        <v>0</v>
      </c>
      <c r="P19">
        <f>O19/1.2</f>
        <v>0</v>
      </c>
      <c r="Q19">
        <f t="shared" si="12"/>
        <v>0</v>
      </c>
      <c r="R19" s="2">
        <v>0</v>
      </c>
    </row>
    <row r="20" spans="1:21" x14ac:dyDescent="0.25">
      <c r="A20" s="4">
        <f t="shared" si="3"/>
        <v>0</v>
      </c>
      <c r="B20" s="4">
        <f t="shared" si="4"/>
        <v>0</v>
      </c>
      <c r="C20" s="4">
        <f t="shared" si="5"/>
        <v>0</v>
      </c>
      <c r="D20" s="4">
        <f t="shared" si="6"/>
        <v>0</v>
      </c>
      <c r="E20" s="5">
        <f t="shared" si="7"/>
        <v>0</v>
      </c>
      <c r="F20" s="10" t="e">
        <f t="shared" si="0"/>
        <v>#DIV/0!</v>
      </c>
      <c r="G20" s="4" t="e">
        <f t="shared" si="1"/>
        <v>#DIV/0!</v>
      </c>
      <c r="H20" s="4" t="e">
        <f t="shared" si="8"/>
        <v>#DIV/0!</v>
      </c>
      <c r="I20" s="4">
        <f t="shared" si="9"/>
        <v>0</v>
      </c>
      <c r="J20" s="4">
        <f t="shared" si="9"/>
        <v>0</v>
      </c>
      <c r="O20">
        <v>0</v>
      </c>
      <c r="P20">
        <f>O20/1.2</f>
        <v>0</v>
      </c>
      <c r="Q20">
        <f t="shared" si="12"/>
        <v>0</v>
      </c>
      <c r="R20" s="2">
        <v>0</v>
      </c>
    </row>
    <row r="23" spans="1:21" x14ac:dyDescent="0.25">
      <c r="C23" s="7"/>
    </row>
    <row r="26" spans="1:21" x14ac:dyDescent="0.25">
      <c r="R26" s="6"/>
    </row>
    <row r="27" spans="1:21" x14ac:dyDescent="0.25">
      <c r="G27" s="14"/>
      <c r="H27" s="14"/>
      <c r="I27" s="14"/>
      <c r="N27" s="6">
        <v>210</v>
      </c>
      <c r="O27" s="6">
        <v>211</v>
      </c>
      <c r="R27" s="6"/>
      <c r="U27" s="6"/>
    </row>
    <row r="28" spans="1:21" x14ac:dyDescent="0.25">
      <c r="G28" s="14" t="s">
        <v>15</v>
      </c>
      <c r="H28" s="14"/>
      <c r="I28" s="14"/>
      <c r="J28" t="s">
        <v>18</v>
      </c>
      <c r="N28">
        <v>116</v>
      </c>
      <c r="O28">
        <v>1200</v>
      </c>
    </row>
    <row r="29" spans="1:21" x14ac:dyDescent="0.25">
      <c r="B29" t="s">
        <v>34</v>
      </c>
      <c r="G29" s="22" t="s">
        <v>16</v>
      </c>
      <c r="H29" s="22"/>
      <c r="I29" s="14"/>
      <c r="J29" s="14" t="s">
        <v>24</v>
      </c>
      <c r="N29">
        <f>N28*40%</f>
        <v>46.400000000000006</v>
      </c>
      <c r="O29">
        <f>O28*40%</f>
        <v>480</v>
      </c>
    </row>
    <row r="30" spans="1:21" ht="45" x14ac:dyDescent="0.25">
      <c r="B30" t="s">
        <v>35</v>
      </c>
      <c r="E30" s="8" t="s">
        <v>27</v>
      </c>
      <c r="G30" s="14"/>
      <c r="H30" s="23" t="s">
        <v>17</v>
      </c>
      <c r="I30" s="23" t="s">
        <v>24</v>
      </c>
      <c r="J30" s="18" t="s">
        <v>19</v>
      </c>
      <c r="K30" s="18"/>
      <c r="L30" s="18"/>
      <c r="M30" s="18"/>
      <c r="N30" s="19" t="s">
        <v>45</v>
      </c>
      <c r="O30" s="19" t="s">
        <v>41</v>
      </c>
      <c r="P30" s="19" t="s">
        <v>44</v>
      </c>
      <c r="Q30" s="18" t="s">
        <v>14</v>
      </c>
      <c r="R30" s="17" t="s">
        <v>25</v>
      </c>
    </row>
    <row r="31" spans="1:21" x14ac:dyDescent="0.25">
      <c r="B31" t="s">
        <v>36</v>
      </c>
      <c r="E31" s="8">
        <v>194290</v>
      </c>
      <c r="G31" s="14">
        <v>210</v>
      </c>
      <c r="H31" s="14">
        <v>1211</v>
      </c>
      <c r="I31" s="14">
        <v>46</v>
      </c>
      <c r="J31">
        <v>2</v>
      </c>
      <c r="N31">
        <v>1593</v>
      </c>
      <c r="O31">
        <f>N31+I31</f>
        <v>1639</v>
      </c>
      <c r="P31" s="2">
        <v>30000</v>
      </c>
      <c r="Q31">
        <f>P31*O31</f>
        <v>49170000</v>
      </c>
      <c r="R31">
        <v>1593</v>
      </c>
      <c r="S31">
        <f>R31/H31</f>
        <v>1.3154417836498762</v>
      </c>
    </row>
    <row r="32" spans="1:21" x14ac:dyDescent="0.25">
      <c r="B32" t="s">
        <v>17</v>
      </c>
      <c r="C32">
        <v>2024</v>
      </c>
      <c r="E32" s="8">
        <f>E31/10.764</f>
        <v>18049.981419546639</v>
      </c>
      <c r="G32" s="24" t="s">
        <v>23</v>
      </c>
      <c r="H32" s="24">
        <v>2024</v>
      </c>
      <c r="I32" s="24">
        <v>480</v>
      </c>
      <c r="J32">
        <v>3</v>
      </c>
      <c r="N32">
        <v>2430</v>
      </c>
      <c r="O32">
        <f>N32+I32</f>
        <v>2910</v>
      </c>
      <c r="P32" s="2">
        <v>30000</v>
      </c>
      <c r="Q32">
        <f>P32*N32</f>
        <v>72900000</v>
      </c>
      <c r="R32">
        <v>2430</v>
      </c>
      <c r="S32">
        <f>R32/H32</f>
        <v>1.2005928853754941</v>
      </c>
    </row>
    <row r="33" spans="1:12" x14ac:dyDescent="0.25">
      <c r="B33" t="s">
        <v>37</v>
      </c>
      <c r="C33">
        <v>2429</v>
      </c>
      <c r="G33" s="14"/>
      <c r="H33" s="14"/>
      <c r="I33" s="24"/>
    </row>
    <row r="34" spans="1:12" x14ac:dyDescent="0.25">
      <c r="B34" t="s">
        <v>18</v>
      </c>
      <c r="C34" s="9">
        <v>1200</v>
      </c>
      <c r="G34" s="14"/>
      <c r="H34" s="14"/>
      <c r="I34" s="14"/>
    </row>
    <row r="35" spans="1:12" x14ac:dyDescent="0.25">
      <c r="B35" t="s">
        <v>38</v>
      </c>
      <c r="C35" s="9">
        <v>2829</v>
      </c>
      <c r="D35" t="s">
        <v>39</v>
      </c>
      <c r="G35" s="14"/>
      <c r="H35" s="14"/>
      <c r="I35" s="14">
        <f>225.72*10.764</f>
        <v>2429.6500799999999</v>
      </c>
    </row>
    <row r="36" spans="1:12" x14ac:dyDescent="0.25">
      <c r="B36" t="s">
        <v>22</v>
      </c>
      <c r="C36" s="9">
        <v>52000</v>
      </c>
      <c r="G36" s="14"/>
      <c r="H36" s="14"/>
      <c r="I36" s="14"/>
      <c r="L36" s="6"/>
    </row>
    <row r="37" spans="1:12" x14ac:dyDescent="0.25">
      <c r="B37" t="s">
        <v>14</v>
      </c>
      <c r="C37">
        <f>C36*C35</f>
        <v>147108000</v>
      </c>
      <c r="F37" s="13"/>
      <c r="G37" s="14"/>
      <c r="H37" s="14"/>
      <c r="I37" s="14"/>
    </row>
    <row r="38" spans="1:12" x14ac:dyDescent="0.25">
      <c r="G38" t="s">
        <v>20</v>
      </c>
    </row>
    <row r="39" spans="1:12" x14ac:dyDescent="0.25">
      <c r="B39" s="20"/>
      <c r="C39" s="20"/>
      <c r="D39" s="20"/>
      <c r="G39" t="s">
        <v>21</v>
      </c>
    </row>
    <row r="40" spans="1:12" x14ac:dyDescent="0.25">
      <c r="B40" s="20" t="s">
        <v>40</v>
      </c>
      <c r="C40" s="20" t="s">
        <v>22</v>
      </c>
      <c r="D40" s="20" t="s">
        <v>14</v>
      </c>
      <c r="G40" t="s">
        <v>33</v>
      </c>
    </row>
    <row r="41" spans="1:12" x14ac:dyDescent="0.25">
      <c r="B41" s="20">
        <v>2829</v>
      </c>
      <c r="C41" s="14">
        <v>52000</v>
      </c>
      <c r="D41" s="20">
        <f>C41*B41</f>
        <v>147108000</v>
      </c>
    </row>
    <row r="42" spans="1:12" x14ac:dyDescent="0.25">
      <c r="A42" t="s">
        <v>42</v>
      </c>
      <c r="B42" s="20">
        <v>2429</v>
      </c>
      <c r="C42" s="20">
        <v>2500</v>
      </c>
      <c r="D42" s="20">
        <f>C42*B42</f>
        <v>6072500</v>
      </c>
    </row>
    <row r="43" spans="1:12" x14ac:dyDescent="0.25">
      <c r="A43" t="s">
        <v>43</v>
      </c>
      <c r="B43" s="20">
        <v>3</v>
      </c>
      <c r="C43" s="20">
        <v>1500000</v>
      </c>
      <c r="D43" s="20">
        <f>C43*B43</f>
        <v>4500000</v>
      </c>
    </row>
    <row r="44" spans="1:12" x14ac:dyDescent="0.25">
      <c r="B44" s="20"/>
      <c r="C44" s="20"/>
      <c r="D44" s="21">
        <f>SUM(D41:D43)</f>
        <v>157680500</v>
      </c>
    </row>
    <row r="45" spans="1:12" x14ac:dyDescent="0.25">
      <c r="B45" s="20"/>
      <c r="C45" s="20"/>
      <c r="D45" s="20"/>
    </row>
    <row r="46" spans="1:12" x14ac:dyDescent="0.25">
      <c r="B46" s="20"/>
      <c r="C46" s="20"/>
      <c r="D46" s="2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J1" zoomScale="115" zoomScaleNormal="115" workbookViewId="0">
      <selection activeCell="O47" sqref="O47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D1" zoomScaleNormal="100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igr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2023-12-11T07:57:29Z</dcterms:modified>
</cp:coreProperties>
</file>