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AJS Impex\11.12.2023\Jayesh Mehta - 2705-Metropolis\"/>
    </mc:Choice>
  </mc:AlternateContent>
  <xr:revisionPtr revIDLastSave="0" documentId="13_ncr:1_{688A2DA0-4DA4-41D0-AE55-90E50DEF4D3E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</sheets>
  <calcPr calcId="191029"/>
</workbook>
</file>

<file path=xl/calcChain.xml><?xml version="1.0" encoding="utf-8"?>
<calcChain xmlns="http://schemas.openxmlformats.org/spreadsheetml/2006/main">
  <c r="R12" i="4" l="1"/>
  <c r="Q13" i="4"/>
  <c r="C2" i="4"/>
  <c r="Q8" i="4"/>
  <c r="P8" i="4"/>
  <c r="P7" i="4"/>
  <c r="P6" i="4"/>
  <c r="Q3" i="4" l="1"/>
  <c r="H32" i="4" l="1"/>
  <c r="H33" i="4" s="1"/>
  <c r="P13" i="4" l="1"/>
  <c r="Q12" i="4" l="1"/>
  <c r="Q9" i="4"/>
  <c r="D40" i="4" l="1"/>
  <c r="G41" i="4"/>
  <c r="G42" i="4" s="1"/>
  <c r="G43" i="4" s="1"/>
  <c r="O28" i="4"/>
  <c r="I27" i="4"/>
  <c r="O31" i="4"/>
  <c r="P11" i="4"/>
  <c r="Q11" i="4" s="1"/>
  <c r="P10" i="4"/>
  <c r="Q10" i="4" s="1"/>
  <c r="I30" i="4"/>
  <c r="D33" i="4"/>
  <c r="E31" i="4"/>
  <c r="I29" i="4"/>
  <c r="P5" i="4"/>
  <c r="P4" i="4"/>
  <c r="P2" i="4"/>
  <c r="I32" i="4" l="1"/>
  <c r="P12" i="4" l="1"/>
  <c r="P20" i="4" l="1"/>
  <c r="J20" i="4"/>
  <c r="I20" i="4"/>
  <c r="E20" i="4"/>
  <c r="A20" i="4"/>
  <c r="P19" i="4"/>
  <c r="J19" i="4"/>
  <c r="I19" i="4"/>
  <c r="E19" i="4"/>
  <c r="A19" i="4"/>
  <c r="P18" i="4"/>
  <c r="J18" i="4"/>
  <c r="I18" i="4"/>
  <c r="E18" i="4"/>
  <c r="A18" i="4"/>
  <c r="P17" i="4"/>
  <c r="J17" i="4"/>
  <c r="I17" i="4"/>
  <c r="E17" i="4"/>
  <c r="A17" i="4"/>
  <c r="P16" i="4"/>
  <c r="J16" i="4"/>
  <c r="I16" i="4"/>
  <c r="E16" i="4"/>
  <c r="A16" i="4"/>
  <c r="P15" i="4"/>
  <c r="J15" i="4"/>
  <c r="I15" i="4"/>
  <c r="E15" i="4"/>
  <c r="A15" i="4"/>
  <c r="P14" i="4"/>
  <c r="J14" i="4"/>
  <c r="I14" i="4"/>
  <c r="E14" i="4"/>
  <c r="A14" i="4"/>
  <c r="B13" i="4"/>
  <c r="C13" i="4" s="1"/>
  <c r="J13" i="4"/>
  <c r="I13" i="4"/>
  <c r="E13" i="4"/>
  <c r="A13" i="4"/>
  <c r="B12" i="4"/>
  <c r="C12" i="4" s="1"/>
  <c r="J12" i="4"/>
  <c r="E12" i="4"/>
  <c r="A12" i="4"/>
  <c r="B11" i="4"/>
  <c r="C11" i="4" s="1"/>
  <c r="J11" i="4"/>
  <c r="I11" i="4"/>
  <c r="E11" i="4"/>
  <c r="A11" i="4"/>
  <c r="B10" i="4"/>
  <c r="C10" i="4" s="1"/>
  <c r="J10" i="4"/>
  <c r="I10" i="4"/>
  <c r="E10" i="4"/>
  <c r="A10" i="4"/>
  <c r="B9" i="4"/>
  <c r="C9" i="4" s="1"/>
  <c r="J9" i="4"/>
  <c r="I9" i="4"/>
  <c r="E9" i="4"/>
  <c r="A9" i="4"/>
  <c r="B8" i="4"/>
  <c r="C8" i="4" s="1"/>
  <c r="J8" i="4"/>
  <c r="I8" i="4"/>
  <c r="E8" i="4"/>
  <c r="A8" i="4"/>
  <c r="B7" i="4"/>
  <c r="C7" i="4" s="1"/>
  <c r="J7" i="4"/>
  <c r="I7" i="4"/>
  <c r="E7" i="4"/>
  <c r="A7" i="4"/>
  <c r="B6" i="4"/>
  <c r="C6" i="4" s="1"/>
  <c r="J6" i="4"/>
  <c r="I6" i="4"/>
  <c r="E6" i="4"/>
  <c r="A6" i="4"/>
  <c r="B5" i="4"/>
  <c r="C5" i="4" s="1"/>
  <c r="J5" i="4"/>
  <c r="I5" i="4"/>
  <c r="E5" i="4"/>
  <c r="A5" i="4"/>
  <c r="B4" i="4"/>
  <c r="C4" i="4" s="1"/>
  <c r="J4" i="4"/>
  <c r="I4" i="4"/>
  <c r="E4" i="4"/>
  <c r="A4" i="4"/>
  <c r="B3" i="4"/>
  <c r="C3" i="4" s="1"/>
  <c r="J3" i="4"/>
  <c r="I3" i="4"/>
  <c r="E3" i="4"/>
  <c r="A3" i="4"/>
  <c r="B2" i="4"/>
  <c r="J2" i="4"/>
  <c r="I2" i="4"/>
  <c r="E2" i="4"/>
  <c r="A2" i="4"/>
  <c r="Q17" i="4" l="1"/>
  <c r="B17" i="4" s="1"/>
  <c r="Q14" i="4"/>
  <c r="B14" i="4" s="1"/>
  <c r="Q18" i="4"/>
  <c r="B18" i="4" s="1"/>
  <c r="Q15" i="4"/>
  <c r="B15" i="4" s="1"/>
  <c r="Q19" i="4"/>
  <c r="B19" i="4" s="1"/>
  <c r="Q16" i="4"/>
  <c r="B16" i="4" s="1"/>
  <c r="Q20" i="4"/>
  <c r="B20" i="4" s="1"/>
  <c r="G3" i="4"/>
  <c r="G5" i="4"/>
  <c r="G9" i="4"/>
  <c r="G13" i="4"/>
  <c r="G2" i="4"/>
  <c r="G6" i="4"/>
  <c r="G10" i="4"/>
  <c r="F2" i="4"/>
  <c r="F3" i="4"/>
  <c r="F4" i="4"/>
  <c r="G4" i="4"/>
  <c r="F5" i="4"/>
  <c r="F6" i="4"/>
  <c r="F7" i="4"/>
  <c r="G7" i="4"/>
  <c r="F8" i="4"/>
  <c r="G8" i="4"/>
  <c r="F9" i="4"/>
  <c r="F10" i="4"/>
  <c r="F11" i="4"/>
  <c r="G11" i="4"/>
  <c r="F12" i="4"/>
  <c r="G12" i="4"/>
  <c r="F13" i="4"/>
  <c r="C15" i="4" l="1"/>
  <c r="G15" i="4" s="1"/>
  <c r="F15" i="4"/>
  <c r="C16" i="4"/>
  <c r="G16" i="4" s="1"/>
  <c r="F16" i="4"/>
  <c r="C14" i="4"/>
  <c r="G14" i="4" s="1"/>
  <c r="F14" i="4"/>
  <c r="C20" i="4"/>
  <c r="G20" i="4" s="1"/>
  <c r="F20" i="4"/>
  <c r="C18" i="4"/>
  <c r="G18" i="4" s="1"/>
  <c r="F18" i="4"/>
  <c r="C19" i="4"/>
  <c r="G19" i="4" s="1"/>
  <c r="F19" i="4"/>
  <c r="C17" i="4"/>
  <c r="G17" i="4" s="1"/>
  <c r="F17" i="4"/>
  <c r="D6" i="4"/>
  <c r="H6" i="4" s="1"/>
  <c r="D4" i="4"/>
  <c r="H4" i="4" s="1"/>
  <c r="D2" i="4"/>
  <c r="H2" i="4" s="1"/>
  <c r="D7" i="4"/>
  <c r="H7" i="4" s="1"/>
  <c r="D5" i="4"/>
  <c r="H5" i="4" s="1"/>
  <c r="D3" i="4"/>
  <c r="H3" i="4" s="1"/>
  <c r="D18" i="4"/>
  <c r="H18" i="4" s="1"/>
  <c r="D16" i="4"/>
  <c r="H16" i="4" s="1"/>
  <c r="D14" i="4"/>
  <c r="H14" i="4" s="1"/>
  <c r="D12" i="4"/>
  <c r="H12" i="4" s="1"/>
  <c r="D10" i="4"/>
  <c r="H10" i="4" s="1"/>
  <c r="D8" i="4"/>
  <c r="H8" i="4" s="1"/>
  <c r="D19" i="4"/>
  <c r="H19" i="4" s="1"/>
  <c r="D17" i="4"/>
  <c r="H17" i="4" s="1"/>
  <c r="D15" i="4"/>
  <c r="H15" i="4" s="1"/>
  <c r="D13" i="4"/>
  <c r="H13" i="4" s="1"/>
  <c r="D11" i="4"/>
  <c r="H11" i="4" s="1"/>
  <c r="D9" i="4"/>
  <c r="H9" i="4" s="1"/>
  <c r="D20" i="4" l="1"/>
  <c r="H20" i="4" s="1"/>
</calcChain>
</file>

<file path=xl/sharedStrings.xml><?xml version="1.0" encoding="utf-8"?>
<sst xmlns="http://schemas.openxmlformats.org/spreadsheetml/2006/main" count="51" uniqueCount="38">
  <si>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</si>
  <si>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</si>
  <si>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</si>
  <si>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</si>
  <si>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</si>
  <si>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</si>
  <si>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</si>
  <si>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</si>
  <si>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</si>
  <si>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 xml:space="preserve"> </t>
  </si>
  <si>
    <t>Built up area (20%)</t>
  </si>
  <si>
    <t>Saleable area (20 + 20%)</t>
  </si>
  <si>
    <t>Rate on Built up  area (20%)</t>
  </si>
  <si>
    <t>Rate on Saleable area (20 + 20%)</t>
  </si>
  <si>
    <t>fmv</t>
  </si>
  <si>
    <t>rate on ca</t>
  </si>
  <si>
    <t xml:space="preserve">ca - agreemetn </t>
  </si>
  <si>
    <t>mca</t>
  </si>
  <si>
    <t>ageement  - 23.05.2015 - 2,07,14,000</t>
  </si>
  <si>
    <t>f. no. 2705, metropolis, andheri west</t>
  </si>
  <si>
    <t>2 park</t>
  </si>
  <si>
    <t>previous report - jain bhuta assoc</t>
  </si>
  <si>
    <t>15.10.2019</t>
  </si>
  <si>
    <t>ca</t>
  </si>
  <si>
    <t>bua</t>
  </si>
  <si>
    <t>yoc - 2016 - previous report</t>
  </si>
  <si>
    <t>rate on bua</t>
  </si>
  <si>
    <t>bua - index</t>
  </si>
  <si>
    <t>metropolis</t>
  </si>
  <si>
    <t>igr - 15.02.21</t>
  </si>
  <si>
    <t>igr - 12.02.21</t>
  </si>
  <si>
    <t>igr - 18.06.21</t>
  </si>
  <si>
    <t>fb/db</t>
  </si>
  <si>
    <t>reference report</t>
  </si>
  <si>
    <t>20000/- to 21000/- on suba - 40%</t>
  </si>
  <si>
    <t>29500/- on ca</t>
  </si>
  <si>
    <t>igr - 12.03.21</t>
  </si>
  <si>
    <t>14 floo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</si>
</sst>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0" fillId="2" borderId="0" xfId="0" applyFill="1"/>
    <xf numFmtId="0" fontId="0" fillId="0" borderId="0" xfId="0" applyFont="1"/>
    <xf numFmtId="0" fontId="1" fillId="0" borderId="0" xfId="0" applyFont="1" applyFill="1"/>
    <xf numFmtId="0" fontId="1" fillId="3" borderId="0" xfId="0" applyFont="1" applyFill="1"/>
    <xf numFmtId="0" fontId="0" fillId="0" borderId="0" xfId="0" applyFill="1"/>
    <xf numFmtId="0" fontId="2" fillId="0" borderId="0" xfId="0" applyFont="1" applyFill="1"/>
    <xf numFmtId="0" fontId="0" fillId="3" borderId="0" xfId="0" applyFill="1"/>
    <xf numFmtId="0" fontId="0" fillId="2" borderId="0" xfId="0" applyFont="1" applyFill="1"/>
    <xf numFmtId="0" fontId="3" fillId="2" borderId="0" xfId="0" applyFont="1" applyFill="1"/>
    <xf numFmtId="0" fontId="1" fillId="3" borderId="0" xfId="0" applyFont="1" applyFill="1" applyAlignment="1">
      <alignment wrapText="1"/>
    </xf>
    <xf numFmtId="0" fontId="1" fillId="2" borderId="0" xfId="0" applyFont="1" applyFill="1"/>
    <xf numFmtId="0" fontId="0" fillId="4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409575</xdr:colOff>
      <xdr:row>6</xdr:row>
      <xdr:rowOff>19050</xdr:rowOff>
    </xdr:from>
    <xdr:to>
      <xdr:col>20</xdr:col>
      <xdr:colOff>381000</xdr:colOff>
      <xdr:row>40</xdr:row>
      <xdr:rowOff>85726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972" t="9246" r="11239" b="4936"/>
        <a:stretch/>
      </xdr:blipFill>
      <xdr:spPr>
        <a:xfrm>
          <a:off x="2238375" y="1162050"/>
          <a:ext cx="10334625" cy="62769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171450</xdr:rowOff>
    </xdr:from>
    <xdr:to>
      <xdr:col>24</xdr:col>
      <xdr:colOff>411674</xdr:colOff>
      <xdr:row>31</xdr:row>
      <xdr:rowOff>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EE9D37-E118-4893-8326-D93B2F6E1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1950"/>
          <a:ext cx="15042074" cy="55443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39892</xdr:colOff>
      <xdr:row>42</xdr:row>
      <xdr:rowOff>105906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3A0CD5-0C6B-48E7-A4DD-940C02E69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41492" cy="81069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30366</xdr:colOff>
      <xdr:row>41</xdr:row>
      <xdr:rowOff>39149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2E4A1E6-DE8E-4D4A-88FA-943AA05A1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31966" cy="75162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553974</xdr:colOff>
      <xdr:row>47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C617AB-B3E8-43D2-AFC1-D8F9EFB1A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917174" cy="89642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12</xdr:col>
      <xdr:colOff>562734</xdr:colOff>
      <xdr:row>39</xdr:row>
      <xdr:rowOff>39089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FF616F-F186-4E97-A963-F27F5AFDB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381000"/>
          <a:ext cx="5439534" cy="708758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150782</xdr:colOff>
      <xdr:row>38</xdr:row>
      <xdr:rowOff>75286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52382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21</xdr:col>
      <xdr:colOff>150782</xdr:colOff>
      <xdr:row>78</xdr:row>
      <xdr:rowOff>75286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620000"/>
          <a:ext cx="12952382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21</xdr:col>
      <xdr:colOff>150782</xdr:colOff>
      <xdr:row>118</xdr:row>
      <xdr:rowOff>75286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240000"/>
          <a:ext cx="12952382" cy="73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457200</xdr:colOff>
      <xdr:row>127</xdr:row>
      <xdr:rowOff>114300</xdr:rowOff>
    </xdr:from>
    <xdr:to>
      <xdr:col>17</xdr:col>
      <xdr:colOff>485776</xdr:colOff>
      <xdr:row>157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41844" t="15887" r="24990" b="7541"/>
        <a:stretch/>
      </xdr:blipFill>
      <xdr:spPr>
        <a:xfrm>
          <a:off x="6553200" y="24307800"/>
          <a:ext cx="4295776" cy="5600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43"/>
  <sheetViews>
    <sheetView tabSelected="1" topLeftCell="B1" zoomScaleNormal="100" workbookViewId="0">
      <selection activeCell="Y25" sqref="Y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3.42578125" customWidth="1"/>
    <col min="6" max="6" width="7.7109375" style="12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6" customWidth="1"/>
    <col min="16" max="16" width="14.5703125" customWidth="1"/>
    <col min="17" max="17" width="10.7109375" customWidth="1"/>
    <col min="18" max="18" width="13.85546875" bestFit="1" customWidth="1"/>
    <col min="19" max="19" width="6" customWidth="1"/>
    <col min="20" max="20" width="6.28515625" customWidth="1"/>
    <col min="21" max="21" width="12.42578125" customWidth="1"/>
  </cols>
  <sheetData>
    <row r="1" spans="1:22" s="1" customFormat="1" ht="75" x14ac:dyDescent="0.25">
      <c r="A1" s="3" t="s">
        <v>0</v>
      </c>
      <c r="B1" s="3" t="s">
        <v>6</v>
      </c>
      <c r="C1" s="3" t="s">
        <v>10</v>
      </c>
      <c r="D1" s="3" t="s">
        <v>11</v>
      </c>
      <c r="E1" s="3" t="s">
        <v>1</v>
      </c>
      <c r="F1" s="17" t="s">
        <v>8</v>
      </c>
      <c r="G1" s="17" t="s">
        <v>12</v>
      </c>
      <c r="H1" s="17" t="s">
        <v>13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2</v>
      </c>
      <c r="T1" s="1" t="s">
        <v>3</v>
      </c>
    </row>
    <row r="2" spans="1:22" x14ac:dyDescent="0.25">
      <c r="A2" s="4">
        <f>N2</f>
        <v>0</v>
      </c>
      <c r="B2" s="4">
        <f>Q2</f>
        <v>1550</v>
      </c>
      <c r="C2" s="4">
        <f>B2*1.2</f>
        <v>1860</v>
      </c>
      <c r="D2" s="4">
        <f>C2*1.2</f>
        <v>2232</v>
      </c>
      <c r="E2" s="5">
        <f>R2</f>
        <v>47500000</v>
      </c>
      <c r="F2" s="11">
        <f t="shared" ref="F2:F20" si="0">ROUND((E2/B2),0)</f>
        <v>30645</v>
      </c>
      <c r="G2" s="11">
        <f t="shared" ref="G2:G20" si="1">ROUND((E2/C2),0)</f>
        <v>25538</v>
      </c>
      <c r="H2" s="11">
        <f>ROUND((E2/D2),0)</f>
        <v>21281</v>
      </c>
      <c r="I2" s="4">
        <f>S2</f>
        <v>0</v>
      </c>
      <c r="J2" s="4">
        <f>T2</f>
        <v>0</v>
      </c>
      <c r="O2">
        <v>0</v>
      </c>
      <c r="P2">
        <f t="shared" ref="P2:P8" si="2">O2/1.2</f>
        <v>0</v>
      </c>
      <c r="Q2">
        <v>1550</v>
      </c>
      <c r="R2" s="2">
        <v>47500000</v>
      </c>
      <c r="U2" t="s">
        <v>28</v>
      </c>
      <c r="V2" s="14"/>
    </row>
    <row r="3" spans="1:22" x14ac:dyDescent="0.25">
      <c r="A3" s="4">
        <f t="shared" ref="A3:A20" si="3">N3</f>
        <v>0</v>
      </c>
      <c r="B3" s="4">
        <f t="shared" ref="B3:B20" si="4">Q3</f>
        <v>1386.6666666666667</v>
      </c>
      <c r="C3" s="4">
        <f t="shared" ref="C3:C20" si="5">B3*1.2</f>
        <v>1664</v>
      </c>
      <c r="D3" s="4">
        <f t="shared" ref="D3:D20" si="6">C3*1.2</f>
        <v>1996.8</v>
      </c>
      <c r="E3" s="5">
        <f t="shared" ref="E3:E20" si="7">R3</f>
        <v>35000000</v>
      </c>
      <c r="F3" s="11">
        <f t="shared" si="0"/>
        <v>25240</v>
      </c>
      <c r="G3" s="11">
        <f>ROUND((E3/C3),0)</f>
        <v>21034</v>
      </c>
      <c r="H3" s="11">
        <f t="shared" ref="H3:H20" si="8">ROUND((E3/D3),0)</f>
        <v>17528</v>
      </c>
      <c r="I3" s="4">
        <f t="shared" ref="I3:J20" si="9">S3</f>
        <v>0</v>
      </c>
      <c r="J3" s="4">
        <f t="shared" si="9"/>
        <v>0</v>
      </c>
      <c r="O3">
        <v>0</v>
      </c>
      <c r="P3">
        <v>1664</v>
      </c>
      <c r="Q3">
        <f>P3/1.2</f>
        <v>1386.6666666666667</v>
      </c>
      <c r="R3" s="2">
        <v>35000000</v>
      </c>
      <c r="U3" t="s">
        <v>28</v>
      </c>
      <c r="V3" s="14"/>
    </row>
    <row r="4" spans="1:22" x14ac:dyDescent="0.25">
      <c r="A4" s="4">
        <f t="shared" si="3"/>
        <v>0</v>
      </c>
      <c r="B4" s="4">
        <f t="shared" si="4"/>
        <v>1040</v>
      </c>
      <c r="C4" s="4">
        <f t="shared" si="5"/>
        <v>1248</v>
      </c>
      <c r="D4" s="4">
        <f t="shared" si="6"/>
        <v>1497.6</v>
      </c>
      <c r="E4" s="5">
        <f t="shared" si="7"/>
        <v>35000000</v>
      </c>
      <c r="F4" s="11">
        <f t="shared" si="0"/>
        <v>33654</v>
      </c>
      <c r="G4" s="18">
        <f t="shared" si="1"/>
        <v>28045</v>
      </c>
      <c r="H4" s="11">
        <f t="shared" si="8"/>
        <v>23371</v>
      </c>
      <c r="I4" s="4">
        <f t="shared" si="9"/>
        <v>0</v>
      </c>
      <c r="J4" s="4">
        <f t="shared" si="9"/>
        <v>0</v>
      </c>
      <c r="O4">
        <v>0</v>
      </c>
      <c r="P4">
        <f t="shared" si="2"/>
        <v>0</v>
      </c>
      <c r="Q4">
        <v>1040</v>
      </c>
      <c r="R4" s="2">
        <v>35000000</v>
      </c>
      <c r="U4" t="s">
        <v>28</v>
      </c>
      <c r="V4" s="14"/>
    </row>
    <row r="5" spans="1:22" x14ac:dyDescent="0.25">
      <c r="A5" s="4">
        <f t="shared" si="3"/>
        <v>0</v>
      </c>
      <c r="B5" s="4">
        <f t="shared" si="4"/>
        <v>1600</v>
      </c>
      <c r="C5" s="4">
        <f t="shared" si="5"/>
        <v>1920</v>
      </c>
      <c r="D5" s="4">
        <f t="shared" si="6"/>
        <v>2304</v>
      </c>
      <c r="E5" s="5">
        <f t="shared" si="7"/>
        <v>50000000</v>
      </c>
      <c r="F5" s="11">
        <f t="shared" si="0"/>
        <v>31250</v>
      </c>
      <c r="G5" s="18">
        <f>ROUND((E5/C5),0)</f>
        <v>26042</v>
      </c>
      <c r="H5" s="11">
        <f t="shared" si="8"/>
        <v>21701</v>
      </c>
      <c r="I5" s="4">
        <f t="shared" si="9"/>
        <v>0</v>
      </c>
      <c r="J5" s="4">
        <f t="shared" si="9"/>
        <v>0</v>
      </c>
      <c r="O5">
        <v>0</v>
      </c>
      <c r="P5">
        <f t="shared" si="2"/>
        <v>0</v>
      </c>
      <c r="Q5">
        <v>1600</v>
      </c>
      <c r="R5" s="2">
        <v>50000000</v>
      </c>
      <c r="U5" t="s">
        <v>28</v>
      </c>
      <c r="V5" s="14"/>
    </row>
    <row r="6" spans="1:22" x14ac:dyDescent="0.25">
      <c r="A6" s="4">
        <f t="shared" si="3"/>
        <v>0</v>
      </c>
      <c r="B6" s="4">
        <f t="shared" si="4"/>
        <v>1300</v>
      </c>
      <c r="C6" s="4">
        <f t="shared" si="5"/>
        <v>1560</v>
      </c>
      <c r="D6" s="4">
        <f t="shared" si="6"/>
        <v>1872</v>
      </c>
      <c r="E6" s="5">
        <f t="shared" si="7"/>
        <v>40000000</v>
      </c>
      <c r="F6" s="11">
        <f t="shared" si="0"/>
        <v>30769</v>
      </c>
      <c r="G6" s="11">
        <f t="shared" si="1"/>
        <v>25641</v>
      </c>
      <c r="H6" s="11">
        <f t="shared" si="8"/>
        <v>21368</v>
      </c>
      <c r="I6" s="11">
        <f t="shared" si="9"/>
        <v>0</v>
      </c>
      <c r="J6" s="11">
        <f t="shared" si="9"/>
        <v>0</v>
      </c>
      <c r="K6" s="14"/>
      <c r="L6" s="14"/>
      <c r="M6" s="14"/>
      <c r="N6" s="14"/>
      <c r="O6">
        <v>0</v>
      </c>
      <c r="P6">
        <f t="shared" si="2"/>
        <v>0</v>
      </c>
      <c r="Q6">
        <v>1300</v>
      </c>
      <c r="R6" s="2">
        <v>40000000</v>
      </c>
      <c r="U6" t="s">
        <v>28</v>
      </c>
      <c r="V6" s="14"/>
    </row>
    <row r="7" spans="1:22" x14ac:dyDescent="0.25">
      <c r="A7" s="4">
        <f t="shared" si="3"/>
        <v>0</v>
      </c>
      <c r="B7" s="4">
        <f t="shared" si="4"/>
        <v>1800</v>
      </c>
      <c r="C7" s="4">
        <f t="shared" si="5"/>
        <v>2160</v>
      </c>
      <c r="D7" s="4">
        <f t="shared" si="6"/>
        <v>2592</v>
      </c>
      <c r="E7" s="5">
        <f t="shared" si="7"/>
        <v>47500000</v>
      </c>
      <c r="F7" s="11">
        <f t="shared" si="0"/>
        <v>26389</v>
      </c>
      <c r="G7" s="11">
        <f t="shared" si="1"/>
        <v>21991</v>
      </c>
      <c r="H7" s="11">
        <f t="shared" si="8"/>
        <v>18326</v>
      </c>
      <c r="I7" s="11">
        <f t="shared" si="9"/>
        <v>0</v>
      </c>
      <c r="J7" s="11">
        <f t="shared" si="9"/>
        <v>0</v>
      </c>
      <c r="K7" s="14"/>
      <c r="L7" s="14"/>
      <c r="M7" s="14"/>
      <c r="N7" s="14"/>
      <c r="O7">
        <v>0</v>
      </c>
      <c r="P7">
        <f t="shared" si="2"/>
        <v>0</v>
      </c>
      <c r="Q7">
        <v>1800</v>
      </c>
      <c r="R7" s="2">
        <v>47500000</v>
      </c>
      <c r="U7" t="s">
        <v>28</v>
      </c>
      <c r="V7" s="14"/>
    </row>
    <row r="8" spans="1:22" x14ac:dyDescent="0.25">
      <c r="A8" s="4">
        <f t="shared" si="3"/>
        <v>0</v>
      </c>
      <c r="B8" s="4">
        <f t="shared" si="4"/>
        <v>0</v>
      </c>
      <c r="C8" s="4">
        <f t="shared" si="5"/>
        <v>0</v>
      </c>
      <c r="D8" s="4">
        <f t="shared" si="6"/>
        <v>0</v>
      </c>
      <c r="E8" s="5">
        <f t="shared" si="7"/>
        <v>0</v>
      </c>
      <c r="F8" s="11" t="e">
        <f t="shared" si="0"/>
        <v>#DIV/0!</v>
      </c>
      <c r="G8" s="11" t="e">
        <f t="shared" si="1"/>
        <v>#DIV/0!</v>
      </c>
      <c r="H8" s="11" t="e">
        <f t="shared" si="8"/>
        <v>#DIV/0!</v>
      </c>
      <c r="I8" s="11">
        <f t="shared" si="9"/>
        <v>0</v>
      </c>
      <c r="J8" s="11">
        <f t="shared" si="9"/>
        <v>0</v>
      </c>
      <c r="K8" s="14"/>
      <c r="L8" s="14"/>
      <c r="M8" s="14"/>
      <c r="N8" s="14"/>
      <c r="O8">
        <v>0</v>
      </c>
      <c r="P8">
        <f t="shared" si="2"/>
        <v>0</v>
      </c>
      <c r="Q8">
        <f t="shared" ref="Q8" si="10">P8/1.1</f>
        <v>0</v>
      </c>
      <c r="R8" s="2">
        <v>0</v>
      </c>
      <c r="U8" t="s">
        <v>28</v>
      </c>
      <c r="V8" s="14"/>
    </row>
    <row r="9" spans="1:22" x14ac:dyDescent="0.25">
      <c r="A9" s="4">
        <f t="shared" si="3"/>
        <v>0</v>
      </c>
      <c r="B9" s="4">
        <f t="shared" si="4"/>
        <v>2183.3333333333335</v>
      </c>
      <c r="C9" s="4">
        <f t="shared" si="5"/>
        <v>2620</v>
      </c>
      <c r="D9" s="4">
        <f t="shared" si="6"/>
        <v>3144</v>
      </c>
      <c r="E9" s="5">
        <f t="shared" si="7"/>
        <v>55000000</v>
      </c>
      <c r="F9" s="11">
        <f t="shared" si="0"/>
        <v>25191</v>
      </c>
      <c r="G9" s="11">
        <f t="shared" si="1"/>
        <v>20992</v>
      </c>
      <c r="H9" s="11">
        <f t="shared" si="8"/>
        <v>17494</v>
      </c>
      <c r="I9" s="4">
        <f t="shared" si="9"/>
        <v>0</v>
      </c>
      <c r="J9" s="4">
        <f t="shared" si="9"/>
        <v>0</v>
      </c>
      <c r="O9">
        <v>0</v>
      </c>
      <c r="P9">
        <v>2620</v>
      </c>
      <c r="Q9">
        <f>P9/1.2</f>
        <v>2183.3333333333335</v>
      </c>
      <c r="R9" s="2">
        <v>55000000</v>
      </c>
      <c r="U9" t="s">
        <v>28</v>
      </c>
    </row>
    <row r="10" spans="1:22" x14ac:dyDescent="0.25">
      <c r="A10" s="4">
        <f t="shared" si="3"/>
        <v>0</v>
      </c>
      <c r="B10" s="4">
        <f t="shared" si="4"/>
        <v>798.8682</v>
      </c>
      <c r="C10" s="4">
        <f t="shared" si="5"/>
        <v>958.64184</v>
      </c>
      <c r="D10" s="4">
        <f t="shared" si="6"/>
        <v>1150.370208</v>
      </c>
      <c r="E10" s="5">
        <f t="shared" si="7"/>
        <v>20000000</v>
      </c>
      <c r="F10" s="11">
        <f t="shared" si="0"/>
        <v>25035</v>
      </c>
      <c r="G10" s="11">
        <f t="shared" si="1"/>
        <v>20863</v>
      </c>
      <c r="H10" s="11">
        <f t="shared" si="8"/>
        <v>17386</v>
      </c>
      <c r="I10" s="4">
        <f t="shared" si="9"/>
        <v>14</v>
      </c>
      <c r="J10" s="4" t="str">
        <f t="shared" si="9"/>
        <v>igr - 15.02.21</v>
      </c>
      <c r="O10">
        <v>0</v>
      </c>
      <c r="P10">
        <f>89.06*10.764</f>
        <v>958.64184</v>
      </c>
      <c r="Q10">
        <f t="shared" ref="Q10:Q11" si="11">P10/1.2</f>
        <v>798.8682</v>
      </c>
      <c r="R10" s="2">
        <v>20000000</v>
      </c>
      <c r="S10">
        <v>14</v>
      </c>
      <c r="T10" t="s">
        <v>29</v>
      </c>
    </row>
    <row r="11" spans="1:22" x14ac:dyDescent="0.25">
      <c r="A11" s="4">
        <f t="shared" si="3"/>
        <v>0</v>
      </c>
      <c r="B11" s="4">
        <f t="shared" si="4"/>
        <v>762.53970000000004</v>
      </c>
      <c r="C11" s="4">
        <f t="shared" si="5"/>
        <v>915.04764</v>
      </c>
      <c r="D11" s="4">
        <f t="shared" si="6"/>
        <v>1098.057168</v>
      </c>
      <c r="E11" s="5">
        <f t="shared" si="7"/>
        <v>16000000</v>
      </c>
      <c r="F11" s="11">
        <f t="shared" si="0"/>
        <v>20983</v>
      </c>
      <c r="G11" s="11">
        <f t="shared" si="1"/>
        <v>17485</v>
      </c>
      <c r="H11" s="11">
        <f t="shared" si="8"/>
        <v>14571</v>
      </c>
      <c r="I11" s="4">
        <f t="shared" si="9"/>
        <v>22</v>
      </c>
      <c r="J11" s="4" t="str">
        <f t="shared" si="9"/>
        <v>igr - 12.02.21</v>
      </c>
      <c r="O11">
        <v>0</v>
      </c>
      <c r="P11">
        <f>85.01*10.764</f>
        <v>915.04764</v>
      </c>
      <c r="Q11">
        <f t="shared" si="11"/>
        <v>762.53970000000004</v>
      </c>
      <c r="R11" s="2">
        <v>16000000</v>
      </c>
      <c r="S11">
        <v>22</v>
      </c>
      <c r="T11" t="s">
        <v>30</v>
      </c>
    </row>
    <row r="12" spans="1:22" x14ac:dyDescent="0.25">
      <c r="A12" s="4">
        <f t="shared" si="3"/>
        <v>0</v>
      </c>
      <c r="B12" s="4">
        <f t="shared" si="4"/>
        <v>1441.5148799999997</v>
      </c>
      <c r="C12" s="4">
        <f t="shared" si="5"/>
        <v>1729.8178559999997</v>
      </c>
      <c r="D12" s="4">
        <f t="shared" si="6"/>
        <v>2075.7814271999996</v>
      </c>
      <c r="E12" s="5">
        <f t="shared" si="7"/>
        <v>39930000</v>
      </c>
      <c r="F12" s="11">
        <f t="shared" si="0"/>
        <v>27700</v>
      </c>
      <c r="G12" s="18">
        <f t="shared" si="1"/>
        <v>23083</v>
      </c>
      <c r="H12" s="11">
        <f t="shared" si="8"/>
        <v>19236</v>
      </c>
      <c r="I12" s="4" t="s">
        <v>9</v>
      </c>
      <c r="J12" s="4" t="str">
        <f t="shared" si="9"/>
        <v>igr - 18.06.21</v>
      </c>
      <c r="O12">
        <v>0</v>
      </c>
      <c r="P12">
        <f>O12/1.2</f>
        <v>0</v>
      </c>
      <c r="Q12">
        <f>133.92*10.764</f>
        <v>1441.5148799999997</v>
      </c>
      <c r="R12" s="2">
        <f>38000000+1900000+30000</f>
        <v>39930000</v>
      </c>
      <c r="S12">
        <v>26</v>
      </c>
      <c r="T12" t="s">
        <v>31</v>
      </c>
    </row>
    <row r="13" spans="1:22" x14ac:dyDescent="0.25">
      <c r="A13" s="4">
        <f t="shared" si="3"/>
        <v>0</v>
      </c>
      <c r="B13" s="4">
        <f t="shared" si="4"/>
        <v>784.78529999999989</v>
      </c>
      <c r="C13" s="4">
        <f t="shared" si="5"/>
        <v>941.74235999999985</v>
      </c>
      <c r="D13" s="4">
        <f t="shared" si="6"/>
        <v>1130.0908319999999</v>
      </c>
      <c r="E13" s="5">
        <f t="shared" si="7"/>
        <v>26000000</v>
      </c>
      <c r="F13" s="11">
        <f t="shared" si="0"/>
        <v>33130</v>
      </c>
      <c r="G13" s="11">
        <f t="shared" si="1"/>
        <v>27608</v>
      </c>
      <c r="H13" s="4">
        <f t="shared" si="8"/>
        <v>23007</v>
      </c>
      <c r="I13" s="4">
        <f t="shared" si="9"/>
        <v>21</v>
      </c>
      <c r="J13" s="4" t="str">
        <f t="shared" si="9"/>
        <v>igr - 12.03.21</v>
      </c>
      <c r="O13">
        <v>0</v>
      </c>
      <c r="P13">
        <f>87.49*10.764</f>
        <v>941.74235999999985</v>
      </c>
      <c r="Q13">
        <f>P13/1.2</f>
        <v>784.78529999999989</v>
      </c>
      <c r="R13" s="2">
        <v>26000000</v>
      </c>
      <c r="S13">
        <v>21</v>
      </c>
      <c r="T13" t="s">
        <v>36</v>
      </c>
    </row>
    <row r="14" spans="1:22" x14ac:dyDescent="0.25">
      <c r="A14" s="4">
        <f t="shared" si="3"/>
        <v>0</v>
      </c>
      <c r="B14" s="4">
        <f t="shared" si="4"/>
        <v>0</v>
      </c>
      <c r="C14" s="4">
        <f t="shared" si="5"/>
        <v>0</v>
      </c>
      <c r="D14" s="4">
        <f t="shared" si="6"/>
        <v>0</v>
      </c>
      <c r="E14" s="5">
        <f t="shared" si="7"/>
        <v>0</v>
      </c>
      <c r="F14" s="10" t="e">
        <f t="shared" si="0"/>
        <v>#DIV/0!</v>
      </c>
      <c r="G14" s="4" t="e">
        <f t="shared" si="1"/>
        <v>#DIV/0!</v>
      </c>
      <c r="H14" s="4" t="e">
        <f t="shared" si="8"/>
        <v>#DIV/0!</v>
      </c>
      <c r="I14" s="4">
        <f t="shared" si="9"/>
        <v>0</v>
      </c>
      <c r="J14" s="4">
        <f t="shared" si="9"/>
        <v>0</v>
      </c>
      <c r="O14">
        <v>0</v>
      </c>
      <c r="P14">
        <f t="shared" ref="P14:P18" si="12">O14/1.2</f>
        <v>0</v>
      </c>
      <c r="Q14">
        <f t="shared" ref="Q13:Q20" si="13">P14/1.1</f>
        <v>0</v>
      </c>
      <c r="R14" s="2">
        <v>0</v>
      </c>
    </row>
    <row r="15" spans="1:22" x14ac:dyDescent="0.25">
      <c r="A15" s="4">
        <f t="shared" si="3"/>
        <v>0</v>
      </c>
      <c r="B15" s="4">
        <f t="shared" si="4"/>
        <v>0</v>
      </c>
      <c r="C15" s="4">
        <f t="shared" si="5"/>
        <v>0</v>
      </c>
      <c r="D15" s="4">
        <f t="shared" si="6"/>
        <v>0</v>
      </c>
      <c r="E15" s="5">
        <f t="shared" si="7"/>
        <v>0</v>
      </c>
      <c r="F15" s="10" t="e">
        <f t="shared" si="0"/>
        <v>#DIV/0!</v>
      </c>
      <c r="G15" s="4" t="e">
        <f t="shared" si="1"/>
        <v>#DIV/0!</v>
      </c>
      <c r="H15" s="4" t="e">
        <f t="shared" si="8"/>
        <v>#DIV/0!</v>
      </c>
      <c r="I15" s="4">
        <f t="shared" si="9"/>
        <v>0</v>
      </c>
      <c r="J15" s="4">
        <f t="shared" si="9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</row>
    <row r="16" spans="1:22" x14ac:dyDescent="0.25">
      <c r="A16" s="4">
        <f t="shared" si="3"/>
        <v>0</v>
      </c>
      <c r="B16" s="4">
        <f t="shared" si="4"/>
        <v>0</v>
      </c>
      <c r="C16" s="4">
        <f t="shared" si="5"/>
        <v>0</v>
      </c>
      <c r="D16" s="4">
        <f t="shared" si="6"/>
        <v>0</v>
      </c>
      <c r="E16" s="5">
        <f t="shared" si="7"/>
        <v>0</v>
      </c>
      <c r="F16" s="10" t="e">
        <f t="shared" si="0"/>
        <v>#DIV/0!</v>
      </c>
      <c r="G16" s="4" t="e">
        <f t="shared" si="1"/>
        <v>#DIV/0!</v>
      </c>
      <c r="H16" s="4" t="e">
        <f t="shared" si="8"/>
        <v>#DIV/0!</v>
      </c>
      <c r="I16" s="4">
        <f t="shared" si="9"/>
        <v>0</v>
      </c>
      <c r="J16" s="4">
        <f t="shared" si="9"/>
        <v>0</v>
      </c>
      <c r="O16">
        <v>0</v>
      </c>
      <c r="P16">
        <f t="shared" si="12"/>
        <v>0</v>
      </c>
      <c r="Q16">
        <f t="shared" si="13"/>
        <v>0</v>
      </c>
      <c r="R16" s="2">
        <v>0</v>
      </c>
    </row>
    <row r="17" spans="1:21" x14ac:dyDescent="0.25">
      <c r="A17" s="4">
        <f t="shared" si="3"/>
        <v>0</v>
      </c>
      <c r="B17" s="4">
        <f t="shared" si="4"/>
        <v>0</v>
      </c>
      <c r="C17" s="4">
        <f t="shared" si="5"/>
        <v>0</v>
      </c>
      <c r="D17" s="4">
        <f t="shared" si="6"/>
        <v>0</v>
      </c>
      <c r="E17" s="5">
        <f t="shared" si="7"/>
        <v>0</v>
      </c>
      <c r="F17" s="10" t="e">
        <f t="shared" si="0"/>
        <v>#DIV/0!</v>
      </c>
      <c r="G17" s="4" t="e">
        <f t="shared" si="1"/>
        <v>#DIV/0!</v>
      </c>
      <c r="H17" s="4" t="e">
        <f t="shared" si="8"/>
        <v>#DIV/0!</v>
      </c>
      <c r="I17" s="4">
        <f t="shared" si="9"/>
        <v>0</v>
      </c>
      <c r="J17" s="4">
        <f t="shared" si="9"/>
        <v>0</v>
      </c>
      <c r="O17">
        <v>0</v>
      </c>
      <c r="P17">
        <f t="shared" si="12"/>
        <v>0</v>
      </c>
      <c r="Q17">
        <f t="shared" si="13"/>
        <v>0</v>
      </c>
      <c r="R17" s="2">
        <v>0</v>
      </c>
    </row>
    <row r="18" spans="1:21" x14ac:dyDescent="0.25">
      <c r="A18" s="4">
        <f t="shared" si="3"/>
        <v>0</v>
      </c>
      <c r="B18" s="4">
        <f t="shared" si="4"/>
        <v>0</v>
      </c>
      <c r="C18" s="4">
        <f t="shared" si="5"/>
        <v>0</v>
      </c>
      <c r="D18" s="4">
        <f t="shared" si="6"/>
        <v>0</v>
      </c>
      <c r="E18" s="5">
        <f t="shared" si="7"/>
        <v>0</v>
      </c>
      <c r="F18" s="10" t="e">
        <f t="shared" si="0"/>
        <v>#DIV/0!</v>
      </c>
      <c r="G18" s="4" t="e">
        <f t="shared" si="1"/>
        <v>#DIV/0!</v>
      </c>
      <c r="H18" s="4" t="e">
        <f t="shared" si="8"/>
        <v>#DIV/0!</v>
      </c>
      <c r="I18" s="4">
        <f t="shared" si="9"/>
        <v>0</v>
      </c>
      <c r="J18" s="4">
        <f t="shared" si="9"/>
        <v>0</v>
      </c>
      <c r="O18">
        <v>0</v>
      </c>
      <c r="P18">
        <f t="shared" si="12"/>
        <v>0</v>
      </c>
      <c r="Q18">
        <f t="shared" si="13"/>
        <v>0</v>
      </c>
      <c r="R18" s="2">
        <v>0</v>
      </c>
    </row>
    <row r="19" spans="1:21" x14ac:dyDescent="0.25">
      <c r="A19" s="4">
        <f t="shared" si="3"/>
        <v>0</v>
      </c>
      <c r="B19" s="4">
        <f t="shared" si="4"/>
        <v>0</v>
      </c>
      <c r="C19" s="4">
        <f t="shared" si="5"/>
        <v>0</v>
      </c>
      <c r="D19" s="4">
        <f t="shared" si="6"/>
        <v>0</v>
      </c>
      <c r="E19" s="5">
        <f t="shared" si="7"/>
        <v>0</v>
      </c>
      <c r="F19" s="10" t="e">
        <f t="shared" si="0"/>
        <v>#DIV/0!</v>
      </c>
      <c r="G19" s="4" t="e">
        <f t="shared" si="1"/>
        <v>#DIV/0!</v>
      </c>
      <c r="H19" s="4" t="e">
        <f t="shared" si="8"/>
        <v>#DIV/0!</v>
      </c>
      <c r="I19" s="4">
        <f t="shared" si="9"/>
        <v>0</v>
      </c>
      <c r="J19" s="4">
        <f t="shared" si="9"/>
        <v>0</v>
      </c>
      <c r="O19">
        <v>0</v>
      </c>
      <c r="P19">
        <f>O19/1.2</f>
        <v>0</v>
      </c>
      <c r="Q19">
        <f t="shared" si="13"/>
        <v>0</v>
      </c>
      <c r="R19" s="2">
        <v>0</v>
      </c>
    </row>
    <row r="20" spans="1:21" x14ac:dyDescent="0.25">
      <c r="A20" s="4">
        <f t="shared" si="3"/>
        <v>0</v>
      </c>
      <c r="B20" s="4">
        <f t="shared" si="4"/>
        <v>0</v>
      </c>
      <c r="C20" s="4">
        <f t="shared" si="5"/>
        <v>0</v>
      </c>
      <c r="D20" s="4">
        <f t="shared" si="6"/>
        <v>0</v>
      </c>
      <c r="E20" s="5">
        <f t="shared" si="7"/>
        <v>0</v>
      </c>
      <c r="F20" s="10" t="e">
        <f t="shared" si="0"/>
        <v>#DIV/0!</v>
      </c>
      <c r="G20" s="4" t="e">
        <f t="shared" si="1"/>
        <v>#DIV/0!</v>
      </c>
      <c r="H20" s="4" t="e">
        <f t="shared" si="8"/>
        <v>#DIV/0!</v>
      </c>
      <c r="I20" s="4">
        <f t="shared" si="9"/>
        <v>0</v>
      </c>
      <c r="J20" s="4">
        <f t="shared" si="9"/>
        <v>0</v>
      </c>
      <c r="O20">
        <v>0</v>
      </c>
      <c r="P20">
        <f>O20/1.2</f>
        <v>0</v>
      </c>
      <c r="Q20">
        <f t="shared" si="13"/>
        <v>0</v>
      </c>
      <c r="R20" s="2">
        <v>0</v>
      </c>
    </row>
    <row r="23" spans="1:21" x14ac:dyDescent="0.25">
      <c r="C23" s="7"/>
    </row>
    <row r="26" spans="1:21" x14ac:dyDescent="0.25">
      <c r="R26" s="6"/>
    </row>
    <row r="27" spans="1:21" x14ac:dyDescent="0.25">
      <c r="I27">
        <f>H30/H29</f>
        <v>1.1997167138810199</v>
      </c>
      <c r="R27" s="6"/>
      <c r="U27" s="6"/>
    </row>
    <row r="28" spans="1:21" x14ac:dyDescent="0.25">
      <c r="C28" t="s">
        <v>21</v>
      </c>
      <c r="G28" t="s">
        <v>19</v>
      </c>
      <c r="O28">
        <f>H29-O29</f>
        <v>42</v>
      </c>
    </row>
    <row r="29" spans="1:21" x14ac:dyDescent="0.25">
      <c r="C29" t="s">
        <v>22</v>
      </c>
      <c r="G29" s="15" t="s">
        <v>16</v>
      </c>
      <c r="H29" s="15">
        <v>1412</v>
      </c>
      <c r="I29">
        <f>131.21*10.764</f>
        <v>1412.3444400000001</v>
      </c>
      <c r="J29" t="s">
        <v>20</v>
      </c>
      <c r="N29" s="9" t="s">
        <v>17</v>
      </c>
      <c r="O29">
        <v>1370</v>
      </c>
    </row>
    <row r="30" spans="1:21" x14ac:dyDescent="0.25">
      <c r="C30" t="s">
        <v>23</v>
      </c>
      <c r="D30">
        <v>1412</v>
      </c>
      <c r="G30" s="8" t="s">
        <v>27</v>
      </c>
      <c r="H30" s="8">
        <v>1694</v>
      </c>
      <c r="I30">
        <f>157.45*10.764</f>
        <v>1694.7917999999997</v>
      </c>
      <c r="N30" t="s">
        <v>32</v>
      </c>
      <c r="O30">
        <v>205</v>
      </c>
      <c r="P30" s="6"/>
      <c r="Q30" s="6"/>
    </row>
    <row r="31" spans="1:21" x14ac:dyDescent="0.25">
      <c r="C31" t="s">
        <v>24</v>
      </c>
      <c r="D31">
        <v>1694</v>
      </c>
      <c r="E31">
        <f>D31/D30</f>
        <v>1.1997167138810199</v>
      </c>
      <c r="G31" s="8" t="s">
        <v>26</v>
      </c>
      <c r="H31" s="8">
        <v>25000</v>
      </c>
      <c r="O31">
        <f>O30+O29</f>
        <v>1575</v>
      </c>
      <c r="P31" s="2"/>
    </row>
    <row r="32" spans="1:21" x14ac:dyDescent="0.25">
      <c r="C32" t="s">
        <v>26</v>
      </c>
      <c r="D32">
        <v>45000</v>
      </c>
      <c r="G32" s="16" t="s">
        <v>14</v>
      </c>
      <c r="H32" s="16">
        <f>H31*H30</f>
        <v>42350000</v>
      </c>
      <c r="I32" s="7">
        <f>H32/H30</f>
        <v>25000</v>
      </c>
    </row>
    <row r="33" spans="3:10" x14ac:dyDescent="0.25">
      <c r="C33" t="s">
        <v>14</v>
      </c>
      <c r="D33">
        <f>D32*D31</f>
        <v>76230000</v>
      </c>
      <c r="G33" s="19" t="s">
        <v>15</v>
      </c>
      <c r="H33" s="19">
        <f>H32/H29</f>
        <v>29992.917847025496</v>
      </c>
      <c r="I33" s="7"/>
      <c r="J33" s="6"/>
    </row>
    <row r="34" spans="3:10" x14ac:dyDescent="0.25">
      <c r="C34" s="9"/>
      <c r="G34" s="8"/>
      <c r="H34" s="8"/>
    </row>
    <row r="36" spans="3:10" x14ac:dyDescent="0.25">
      <c r="C36" t="s">
        <v>37</v>
      </c>
    </row>
    <row r="37" spans="3:10" x14ac:dyDescent="0.25">
      <c r="C37" t="s">
        <v>33</v>
      </c>
      <c r="F37" s="13"/>
      <c r="G37" t="s">
        <v>18</v>
      </c>
    </row>
    <row r="38" spans="3:10" x14ac:dyDescent="0.25">
      <c r="C38" t="s">
        <v>35</v>
      </c>
      <c r="G38" t="s">
        <v>25</v>
      </c>
    </row>
    <row r="39" spans="3:10" x14ac:dyDescent="0.25">
      <c r="G39" t="s">
        <v>34</v>
      </c>
    </row>
    <row r="40" spans="3:10" x14ac:dyDescent="0.25">
      <c r="D40">
        <f>1412*26500</f>
        <v>37418000</v>
      </c>
    </row>
    <row r="41" spans="3:10" x14ac:dyDescent="0.25">
      <c r="G41">
        <f>1412*1.4</f>
        <v>1976.8</v>
      </c>
    </row>
    <row r="42" spans="3:10" x14ac:dyDescent="0.25">
      <c r="G42">
        <f>G41*20000</f>
        <v>39536000</v>
      </c>
    </row>
    <row r="43" spans="3:10" x14ac:dyDescent="0.25">
      <c r="G43">
        <f>G42/1412</f>
        <v>28000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124" zoomScaleNormal="100" workbookViewId="0">
      <selection activeCell="A121" sqref="A1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F9ECF-0448-4A8D-9BA9-B8C8963717B9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3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A44" sqref="A4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D1" zoomScaleNormal="100" workbookViewId="0">
      <selection activeCell="E3" sqref="E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7" workbookViewId="0"/>
  </sheetViews>
  <sheetFormatPr defaultRowHeight="15" x14ac:dyDescent="0.25"/>
  <sheetData>
    <row r="1" spans="1:1" x14ac:dyDescent="0.25">
      <c r="A1" s="7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2023-12-11T10:13:57Z</dcterms:modified>
</cp:coreProperties>
</file>