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1" l="1"/>
  <c r="K2" i="3"/>
  <c r="G7" i="3"/>
  <c r="H7" i="3" s="1"/>
  <c r="I7" i="3" s="1"/>
  <c r="J7" i="3" s="1"/>
  <c r="K7" i="3" s="1"/>
  <c r="E37" i="3"/>
  <c r="L26" i="3"/>
  <c r="G26" i="3"/>
  <c r="H26" i="3" s="1"/>
  <c r="I26" i="3" s="1"/>
  <c r="J26" i="3" s="1"/>
  <c r="K26" i="3" s="1"/>
  <c r="L25" i="3"/>
  <c r="G25" i="3"/>
  <c r="H25" i="3" s="1"/>
  <c r="I25" i="3" s="1"/>
  <c r="J25" i="3" s="1"/>
  <c r="K25" i="3" s="1"/>
  <c r="L24" i="3"/>
  <c r="G24" i="3"/>
  <c r="H24" i="3" s="1"/>
  <c r="I24" i="3" s="1"/>
  <c r="J24" i="3" s="1"/>
  <c r="K24" i="3" s="1"/>
  <c r="L23" i="3"/>
  <c r="G23" i="3"/>
  <c r="H23" i="3" s="1"/>
  <c r="I23" i="3" s="1"/>
  <c r="J23" i="3" s="1"/>
  <c r="K23" i="3" s="1"/>
  <c r="L22" i="3"/>
  <c r="G22" i="3"/>
  <c r="H22" i="3" s="1"/>
  <c r="I22" i="3" s="1"/>
  <c r="J22" i="3" s="1"/>
  <c r="K22" i="3" s="1"/>
  <c r="L21" i="3"/>
  <c r="G21" i="3"/>
  <c r="H21" i="3" s="1"/>
  <c r="I21" i="3" s="1"/>
  <c r="J21" i="3" s="1"/>
  <c r="K21" i="3" s="1"/>
  <c r="L20" i="3"/>
  <c r="G20" i="3"/>
  <c r="H20" i="3" s="1"/>
  <c r="I20" i="3" s="1"/>
  <c r="J20" i="3" s="1"/>
  <c r="K20" i="3" s="1"/>
  <c r="L19" i="3"/>
  <c r="G19" i="3"/>
  <c r="H19" i="3" s="1"/>
  <c r="I19" i="3" s="1"/>
  <c r="J19" i="3" s="1"/>
  <c r="K19" i="3" s="1"/>
  <c r="L18" i="3"/>
  <c r="G18" i="3"/>
  <c r="H18" i="3" s="1"/>
  <c r="I18" i="3" s="1"/>
  <c r="J18" i="3" s="1"/>
  <c r="K18" i="3" s="1"/>
  <c r="L17" i="3"/>
  <c r="G17" i="3"/>
  <c r="H17" i="3" s="1"/>
  <c r="I17" i="3" s="1"/>
  <c r="J17" i="3" s="1"/>
  <c r="K17" i="3" s="1"/>
  <c r="L16" i="3"/>
  <c r="G16" i="3"/>
  <c r="H16" i="3" s="1"/>
  <c r="I16" i="3" s="1"/>
  <c r="J16" i="3" s="1"/>
  <c r="K16" i="3" s="1"/>
  <c r="L15" i="3"/>
  <c r="G15" i="3"/>
  <c r="H15" i="3" s="1"/>
  <c r="I15" i="3" s="1"/>
  <c r="J15" i="3" s="1"/>
  <c r="K15" i="3" s="1"/>
  <c r="L14" i="3"/>
  <c r="G14" i="3"/>
  <c r="H14" i="3" s="1"/>
  <c r="I14" i="3" s="1"/>
  <c r="J14" i="3" s="1"/>
  <c r="K14" i="3" s="1"/>
  <c r="L13" i="3"/>
  <c r="G13" i="3"/>
  <c r="H13" i="3" s="1"/>
  <c r="I13" i="3" s="1"/>
  <c r="J13" i="3" s="1"/>
  <c r="K13" i="3" s="1"/>
  <c r="L12" i="3"/>
  <c r="G12" i="3"/>
  <c r="H12" i="3" s="1"/>
  <c r="I12" i="3" s="1"/>
  <c r="J12" i="3" s="1"/>
  <c r="K12" i="3" s="1"/>
  <c r="L11" i="3"/>
  <c r="G11" i="3"/>
  <c r="H11" i="3" s="1"/>
  <c r="I11" i="3" s="1"/>
  <c r="J11" i="3" s="1"/>
  <c r="K11" i="3" s="1"/>
  <c r="L10" i="3"/>
  <c r="G10" i="3"/>
  <c r="H10" i="3" s="1"/>
  <c r="I10" i="3" s="1"/>
  <c r="J10" i="3" s="1"/>
  <c r="K10" i="3" s="1"/>
  <c r="L9" i="3"/>
  <c r="G9" i="3"/>
  <c r="H9" i="3" s="1"/>
  <c r="I9" i="3" s="1"/>
  <c r="J9" i="3" s="1"/>
  <c r="K9" i="3" s="1"/>
  <c r="L8" i="3"/>
  <c r="G8" i="3"/>
  <c r="H8" i="3" s="1"/>
  <c r="I8" i="3" s="1"/>
  <c r="J8" i="3" s="1"/>
  <c r="K8" i="3" s="1"/>
  <c r="L7" i="3"/>
  <c r="B4" i="3"/>
  <c r="B35" i="3" s="1"/>
  <c r="C3" i="3"/>
  <c r="I1" i="3"/>
  <c r="L27" i="3" l="1"/>
  <c r="B43" i="3" s="1"/>
  <c r="K27" i="3"/>
  <c r="B36" i="3" s="1"/>
  <c r="F37" i="3" s="1"/>
  <c r="B37" i="3" l="1"/>
  <c r="B44" i="3" s="1"/>
  <c r="B39" i="3" l="1"/>
  <c r="B38" i="3"/>
  <c r="H17" i="1" l="1"/>
  <c r="H16" i="1"/>
  <c r="H14" i="1"/>
  <c r="F11" i="1"/>
  <c r="E31" i="1"/>
  <c r="E33" i="1" s="1"/>
  <c r="C31" i="1"/>
  <c r="C32" i="1"/>
  <c r="C33" i="1"/>
  <c r="C34" i="1"/>
  <c r="C35" i="1"/>
  <c r="C36" i="1"/>
  <c r="C37" i="1"/>
  <c r="C38" i="1"/>
  <c r="C39" i="1"/>
  <c r="C40" i="1"/>
  <c r="C30" i="1"/>
  <c r="F16" i="1"/>
  <c r="D11" i="1"/>
  <c r="D15" i="1"/>
  <c r="D16" i="1"/>
  <c r="D14" i="1"/>
  <c r="C26" i="1"/>
  <c r="B16" i="1"/>
  <c r="A21" i="1"/>
  <c r="A22" i="1" s="1"/>
  <c r="A2" i="1" l="1"/>
</calcChain>
</file>

<file path=xl/sharedStrings.xml><?xml version="1.0" encoding="utf-8"?>
<sst xmlns="http://schemas.openxmlformats.org/spreadsheetml/2006/main" count="37" uniqueCount="34">
  <si>
    <t>Plot Area</t>
  </si>
  <si>
    <t>Structure</t>
  </si>
  <si>
    <t>1st</t>
  </si>
  <si>
    <t>2nd</t>
  </si>
  <si>
    <t>Total</t>
  </si>
  <si>
    <t>YOC</t>
  </si>
  <si>
    <t>Guideline Rate</t>
  </si>
  <si>
    <t>Rate given</t>
  </si>
  <si>
    <t>Dep</t>
  </si>
  <si>
    <t>Value</t>
  </si>
  <si>
    <t>Price Indicators</t>
  </si>
  <si>
    <t>Land Value</t>
  </si>
  <si>
    <t>land area</t>
  </si>
  <si>
    <t>Rate</t>
  </si>
  <si>
    <t xml:space="preserve"> Value</t>
  </si>
  <si>
    <t>Structure Value</t>
  </si>
  <si>
    <t>Items</t>
  </si>
  <si>
    <t>Built Up Area In             Sq. 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</si>
  <si>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</si>
  <si>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</si>
  <si>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</si>
  <si>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</si>
  <si>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</si>
  <si>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</si>
  <si>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</si>
  <si>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</si>
  <si>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</si>
  <si>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</si>
  <si>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bua</t>
  </si>
  <si>
    <t>Normal Case</t>
  </si>
  <si>
    <t>Total Value</t>
  </si>
  <si>
    <t>Realisable Value</t>
  </si>
  <si>
    <t>Insurance Value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</si>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</sst>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Calibri"/>
      <family val="2"/>
    </font>
    <font>
      <b/>
      <sz val="10"/>
      <color theme="1"/>
      <name val="Arial Narrow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/>
    <xf numFmtId="43" fontId="2" fillId="0" borderId="0" xfId="1" applyFont="1"/>
    <xf numFmtId="0" fontId="3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4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7" fillId="2" borderId="1" xfId="0" applyNumberFormat="1" applyFont="1" applyFill="1" applyBorder="1" applyAlignment="1">
      <alignment vertical="top"/>
    </xf>
    <xf numFmtId="4" fontId="4" fillId="0" borderId="1" xfId="0" applyNumberFormat="1" applyFont="1" applyBorder="1" applyAlignment="1">
      <alignment vertical="top"/>
    </xf>
    <xf numFmtId="0" fontId="7" fillId="0" borderId="1" xfId="0" applyFont="1" applyBorder="1"/>
    <xf numFmtId="4" fontId="5" fillId="0" borderId="1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4" fontId="3" fillId="0" borderId="0" xfId="0" applyNumberFormat="1" applyFont="1"/>
    <xf numFmtId="0" fontId="7" fillId="0" borderId="0" xfId="0" applyFont="1"/>
    <xf numFmtId="0" fontId="6" fillId="0" borderId="2" xfId="0" applyFont="1" applyBorder="1" applyAlignment="1">
      <alignment horizontal="center" vertical="top" wrapText="1" shrinkToFit="1"/>
    </xf>
    <xf numFmtId="0" fontId="6" fillId="0" borderId="3" xfId="0" applyFont="1" applyBorder="1" applyAlignment="1">
      <alignment horizontal="center" vertical="top" wrapText="1" shrinkToFit="1"/>
    </xf>
    <xf numFmtId="0" fontId="8" fillId="0" borderId="3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 applyAlignment="1">
      <alignment horizontal="center" vertical="top" wrapText="1" shrinkToFit="1"/>
    </xf>
    <xf numFmtId="0" fontId="11" fillId="0" borderId="1" xfId="0" applyFont="1" applyBorder="1"/>
    <xf numFmtId="0" fontId="4" fillId="0" borderId="4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4" fontId="12" fillId="2" borderId="5" xfId="0" applyNumberFormat="1" applyFont="1" applyFill="1" applyBorder="1" applyAlignment="1">
      <alignment horizontal="right" wrapText="1"/>
    </xf>
    <xf numFmtId="0" fontId="4" fillId="0" borderId="6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7" xfId="0" applyFont="1" applyBorder="1" applyAlignment="1">
      <alignment horizontal="right" vertical="center" wrapText="1"/>
    </xf>
    <xf numFmtId="4" fontId="12" fillId="0" borderId="5" xfId="0" applyNumberFormat="1" applyFont="1" applyBorder="1" applyAlignment="1">
      <alignment horizontal="right" wrapText="1"/>
    </xf>
    <xf numFmtId="0" fontId="12" fillId="0" borderId="8" xfId="0" applyFont="1" applyBorder="1" applyAlignment="1">
      <alignment vertical="top" wrapText="1"/>
    </xf>
    <xf numFmtId="4" fontId="4" fillId="0" borderId="5" xfId="0" applyNumberFormat="1" applyFont="1" applyBorder="1" applyAlignment="1">
      <alignment horizontal="right" vertical="top" wrapText="1"/>
    </xf>
    <xf numFmtId="0" fontId="12" fillId="0" borderId="9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2" fillId="0" borderId="0" xfId="0" applyFont="1" applyAlignment="1">
      <alignment horizontal="right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0" fontId="4" fillId="0" borderId="0" xfId="0" applyFont="1" applyAlignment="1">
      <alignment vertical="top"/>
    </xf>
    <xf numFmtId="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4" fontId="5" fillId="0" borderId="0" xfId="0" applyNumberFormat="1" applyFont="1" applyAlignment="1">
      <alignment vertical="top"/>
    </xf>
    <xf numFmtId="0" fontId="4" fillId="0" borderId="0" xfId="0" applyFont="1" applyAlignment="1">
      <alignment horizontal="center"/>
    </xf>
    <xf numFmtId="4" fontId="5" fillId="0" borderId="0" xfId="0" applyNumberFormat="1" applyFont="1"/>
    <xf numFmtId="0" fontId="3" fillId="0" borderId="0" xfId="0" applyFont="1" applyAlignment="1">
      <alignment horizontal="center" vertical="top"/>
    </xf>
    <xf numFmtId="0" fontId="13" fillId="0" borderId="0" xfId="0" applyFont="1"/>
    <xf numFmtId="0" fontId="13" fillId="0" borderId="0" xfId="0" applyFont="1" applyAlignment="1">
      <alignment horizontal="center" vertical="top"/>
    </xf>
    <xf numFmtId="4" fontId="13" fillId="0" borderId="0" xfId="0" applyNumberFormat="1" applyFont="1"/>
    <xf numFmtId="0" fontId="7" fillId="0" borderId="0" xfId="0" applyFont="1" applyAlignment="1">
      <alignment horizontal="center" vertical="top"/>
    </xf>
    <xf numFmtId="0" fontId="4" fillId="0" borderId="0" xfId="0" applyFont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0" xfId="0" applyFont="1"/>
    <xf numFmtId="0" fontId="7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14" fillId="0" borderId="0" xfId="0" applyNumberFormat="1" applyFont="1"/>
    <xf numFmtId="4" fontId="4" fillId="0" borderId="0" xfId="0" applyNumberFormat="1" applyFont="1"/>
    <xf numFmtId="3" fontId="4" fillId="0" borderId="0" xfId="0" applyNumberFormat="1" applyFont="1"/>
    <xf numFmtId="4" fontId="7" fillId="0" borderId="0" xfId="0" applyNumberFormat="1" applyFont="1" applyAlignment="1">
      <alignment horizontal="center" vertical="top"/>
    </xf>
    <xf numFmtId="2" fontId="4" fillId="0" borderId="0" xfId="0" applyNumberFormat="1" applyFont="1"/>
    <xf numFmtId="9" fontId="4" fillId="0" borderId="0" xfId="0" applyNumberFormat="1" applyFont="1"/>
    <xf numFmtId="0" fontId="3" fillId="0" borderId="0" xfId="0" applyFont="1"/>
    <xf numFmtId="10" fontId="4" fillId="0" borderId="0" xfId="0" applyNumberFormat="1" applyFont="1"/>
    <xf numFmtId="2" fontId="3" fillId="0" borderId="0" xfId="0" applyNumberFormat="1" applyFont="1"/>
    <xf numFmtId="0" fontId="5" fillId="0" borderId="0" xfId="0" applyFont="1" applyAlignment="1">
      <alignment wrapText="1"/>
    </xf>
    <xf numFmtId="0" fontId="13" fillId="0" borderId="0" xfId="0" applyFont="1" applyAlignment="1">
      <alignment wrapText="1"/>
    </xf>
    <xf numFmtId="1" fontId="4" fillId="0" borderId="0" xfId="0" applyNumberFormat="1" applyFont="1"/>
    <xf numFmtId="0" fontId="4" fillId="0" borderId="0" xfId="0" applyFont="1" applyAlignment="1">
      <alignment horizontal="right" vertical="top" wrapText="1"/>
    </xf>
    <xf numFmtId="2" fontId="5" fillId="0" borderId="0" xfId="0" applyNumberFormat="1" applyFont="1"/>
    <xf numFmtId="0" fontId="12" fillId="0" borderId="0" xfId="0" applyFont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220552</xdr:colOff>
      <xdr:row>37</xdr:row>
      <xdr:rowOff>58142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83752" cy="7106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21</xdr:col>
      <xdr:colOff>573367</xdr:colOff>
      <xdr:row>72</xdr:row>
      <xdr:rowOff>143772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13374967" cy="6430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21</xdr:col>
      <xdr:colOff>525735</xdr:colOff>
      <xdr:row>107</xdr:row>
      <xdr:rowOff>19930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97000"/>
          <a:ext cx="13327335" cy="630643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48</xdr:col>
      <xdr:colOff>449354</xdr:colOff>
      <xdr:row>37</xdr:row>
      <xdr:rowOff>181931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78400" y="381000"/>
          <a:ext cx="12031754" cy="6849431"/>
        </a:xfrm>
        <a:prstGeom prst="rect">
          <a:avLst/>
        </a:prstGeom>
      </xdr:spPr>
    </xdr:pic>
    <xdr:clientData/>
  </xdr:twoCellAnchor>
  <xdr:twoCellAnchor editAs="oneCell">
    <xdr:from>
      <xdr:col>62</xdr:col>
      <xdr:colOff>0</xdr:colOff>
      <xdr:row>1</xdr:row>
      <xdr:rowOff>0</xdr:rowOff>
    </xdr:from>
    <xdr:to>
      <xdr:col>79</xdr:col>
      <xdr:colOff>515778</xdr:colOff>
      <xdr:row>28</xdr:row>
      <xdr:rowOff>48350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33000" y="190500"/>
          <a:ext cx="10231278" cy="519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tabSelected="1" workbookViewId="0">
      <selection activeCell="K19" sqref="K19"/>
    </sheetView>
  </sheetViews>
  <sheetFormatPr defaultRowHeight="15" x14ac:dyDescent="0.25"/>
  <cols>
    <col min="1" max="2" width="14.28515625" bestFit="1" customWidth="1"/>
    <col min="3" max="3" width="11.5703125" bestFit="1" customWidth="1"/>
    <col min="4" max="4" width="14.28515625" bestFit="1" customWidth="1"/>
    <col min="5" max="5" width="11.5703125" bestFit="1" customWidth="1"/>
    <col min="6" max="6" width="14.28515625" bestFit="1" customWidth="1"/>
    <col min="8" max="8" width="9" bestFit="1" customWidth="1"/>
  </cols>
  <sheetData>
    <row r="1" spans="1:8" x14ac:dyDescent="0.25">
      <c r="A1">
        <v>149.29</v>
      </c>
    </row>
    <row r="2" spans="1:8" x14ac:dyDescent="0.25">
      <c r="A2">
        <f>A1*10.764</f>
        <v>1606.9575599999998</v>
      </c>
    </row>
    <row r="8" spans="1:8" x14ac:dyDescent="0.25">
      <c r="A8" s="1">
        <v>26263000</v>
      </c>
    </row>
    <row r="10" spans="1:8" x14ac:dyDescent="0.25">
      <c r="C10" t="s">
        <v>7</v>
      </c>
    </row>
    <row r="11" spans="1:8" x14ac:dyDescent="0.25">
      <c r="A11" t="s">
        <v>0</v>
      </c>
      <c r="B11" s="1">
        <v>321.25</v>
      </c>
      <c r="C11" s="1">
        <v>58620</v>
      </c>
      <c r="D11" s="1">
        <f>C11*B11</f>
        <v>18831675</v>
      </c>
      <c r="F11" s="2">
        <f>C11/10.764</f>
        <v>5445.9308807134894</v>
      </c>
    </row>
    <row r="12" spans="1:8" x14ac:dyDescent="0.25">
      <c r="B12" s="1"/>
      <c r="C12" s="1"/>
      <c r="D12" s="1"/>
    </row>
    <row r="13" spans="1:8" x14ac:dyDescent="0.25">
      <c r="A13" t="s">
        <v>1</v>
      </c>
      <c r="B13" s="1"/>
      <c r="C13" s="1"/>
      <c r="D13" s="1"/>
    </row>
    <row r="14" spans="1:8" x14ac:dyDescent="0.25">
      <c r="A14" t="s">
        <v>2</v>
      </c>
      <c r="B14" s="1">
        <v>96.19</v>
      </c>
      <c r="C14" s="1">
        <v>27000</v>
      </c>
      <c r="D14" s="1">
        <f>C14*B14</f>
        <v>2597130</v>
      </c>
      <c r="H14" s="2">
        <f>C14/10.764</f>
        <v>2508.361204013378</v>
      </c>
    </row>
    <row r="15" spans="1:8" x14ac:dyDescent="0.25">
      <c r="A15" t="s">
        <v>3</v>
      </c>
      <c r="B15" s="1">
        <v>68.16</v>
      </c>
      <c r="C15" s="1">
        <v>27000</v>
      </c>
      <c r="D15" s="1">
        <f t="shared" ref="D15:D16" si="0">C15*B15</f>
        <v>1840320</v>
      </c>
      <c r="E15" s="3" t="s">
        <v>8</v>
      </c>
      <c r="F15" t="s">
        <v>9</v>
      </c>
    </row>
    <row r="16" spans="1:8" x14ac:dyDescent="0.25">
      <c r="A16" t="s">
        <v>4</v>
      </c>
      <c r="B16" s="1">
        <f>SUM(B14:B15)</f>
        <v>164.35</v>
      </c>
      <c r="C16" s="1">
        <v>27000</v>
      </c>
      <c r="D16" s="1">
        <f t="shared" si="0"/>
        <v>4437450</v>
      </c>
      <c r="E16" s="4">
        <v>221872</v>
      </c>
      <c r="F16" s="2">
        <f>D16-E16</f>
        <v>4215578</v>
      </c>
      <c r="H16">
        <f>F16/B16</f>
        <v>25650.003042287801</v>
      </c>
    </row>
    <row r="17" spans="1:8" x14ac:dyDescent="0.25">
      <c r="H17">
        <f>H16/10.764</f>
        <v>2382.943426448142</v>
      </c>
    </row>
    <row r="18" spans="1:8" x14ac:dyDescent="0.25">
      <c r="A18" t="s">
        <v>5</v>
      </c>
      <c r="F18" s="2">
        <f>F16+D11</f>
        <v>23047253</v>
      </c>
    </row>
    <row r="19" spans="1:8" x14ac:dyDescent="0.25">
      <c r="A19">
        <v>2023</v>
      </c>
    </row>
    <row r="20" spans="1:8" x14ac:dyDescent="0.25">
      <c r="A20">
        <v>2006</v>
      </c>
    </row>
    <row r="21" spans="1:8" x14ac:dyDescent="0.25">
      <c r="A21">
        <f>A19-A20</f>
        <v>17</v>
      </c>
    </row>
    <row r="22" spans="1:8" x14ac:dyDescent="0.25">
      <c r="A22">
        <f>60-A21</f>
        <v>43</v>
      </c>
    </row>
    <row r="25" spans="1:8" x14ac:dyDescent="0.25">
      <c r="A25" t="s">
        <v>6</v>
      </c>
    </row>
    <row r="26" spans="1:8" x14ac:dyDescent="0.25">
      <c r="A26">
        <v>321.25</v>
      </c>
      <c r="B26">
        <v>26000</v>
      </c>
      <c r="C26">
        <f>B26*A26</f>
        <v>8352500</v>
      </c>
    </row>
    <row r="29" spans="1:8" x14ac:dyDescent="0.25">
      <c r="A29" t="s">
        <v>10</v>
      </c>
      <c r="B29" s="1"/>
      <c r="C29" s="1"/>
      <c r="D29" s="1"/>
    </row>
    <row r="30" spans="1:8" x14ac:dyDescent="0.25">
      <c r="A30">
        <v>92.8</v>
      </c>
      <c r="B30" s="1">
        <v>4740000</v>
      </c>
      <c r="C30" s="1">
        <f>B30/A30</f>
        <v>51077.586206896551</v>
      </c>
      <c r="D30" s="1"/>
      <c r="E30">
        <v>1062</v>
      </c>
    </row>
    <row r="31" spans="1:8" x14ac:dyDescent="0.25">
      <c r="A31">
        <v>91.04</v>
      </c>
      <c r="B31" s="1">
        <v>4700000</v>
      </c>
      <c r="C31" s="1">
        <f t="shared" ref="C31:C40" si="1">B31/A31</f>
        <v>51625.659050966606</v>
      </c>
      <c r="D31" s="1"/>
      <c r="E31">
        <f>E30/10.764</f>
        <v>98.662207357859543</v>
      </c>
    </row>
    <row r="32" spans="1:8" x14ac:dyDescent="0.25">
      <c r="A32">
        <v>132.9</v>
      </c>
      <c r="B32" s="1">
        <v>8000000</v>
      </c>
      <c r="C32" s="1">
        <f t="shared" si="1"/>
        <v>60195.635816403308</v>
      </c>
      <c r="D32" s="1"/>
      <c r="E32">
        <v>5100000</v>
      </c>
    </row>
    <row r="33" spans="1:5" x14ac:dyDescent="0.25">
      <c r="A33">
        <v>98.66</v>
      </c>
      <c r="B33" s="1">
        <v>5100000</v>
      </c>
      <c r="C33" s="1">
        <f t="shared" si="1"/>
        <v>51692.68193796878</v>
      </c>
      <c r="D33" s="1"/>
      <c r="E33">
        <f>E32/E31</f>
        <v>51691.52542372881</v>
      </c>
    </row>
    <row r="34" spans="1:5" x14ac:dyDescent="0.25">
      <c r="B34" s="1"/>
      <c r="C34" s="1" t="e">
        <f t="shared" si="1"/>
        <v>#DIV/0!</v>
      </c>
      <c r="D34" s="1"/>
    </row>
    <row r="35" spans="1:5" x14ac:dyDescent="0.25">
      <c r="B35" s="1"/>
      <c r="C35" s="1" t="e">
        <f t="shared" si="1"/>
        <v>#DIV/0!</v>
      </c>
      <c r="D35" s="1"/>
    </row>
    <row r="36" spans="1:5" x14ac:dyDescent="0.25">
      <c r="B36" s="1"/>
      <c r="C36" s="1" t="e">
        <f t="shared" si="1"/>
        <v>#DIV/0!</v>
      </c>
      <c r="D36" s="1"/>
    </row>
    <row r="37" spans="1:5" x14ac:dyDescent="0.25">
      <c r="B37" s="1"/>
      <c r="C37" s="1" t="e">
        <f t="shared" si="1"/>
        <v>#DIV/0!</v>
      </c>
      <c r="D37" s="1"/>
    </row>
    <row r="38" spans="1:5" x14ac:dyDescent="0.25">
      <c r="B38" s="1"/>
      <c r="C38" s="1" t="e">
        <f t="shared" si="1"/>
        <v>#DIV/0!</v>
      </c>
      <c r="D38" s="1"/>
    </row>
    <row r="39" spans="1:5" x14ac:dyDescent="0.25">
      <c r="B39" s="1"/>
      <c r="C39" s="1" t="e">
        <f t="shared" si="1"/>
        <v>#DIV/0!</v>
      </c>
      <c r="D39" s="1"/>
    </row>
    <row r="40" spans="1:5" x14ac:dyDescent="0.25">
      <c r="B40" s="1"/>
      <c r="C40" s="1" t="e">
        <f t="shared" si="1"/>
        <v>#DIV/0!</v>
      </c>
      <c r="D40" s="1"/>
    </row>
    <row r="41" spans="1:5" x14ac:dyDescent="0.25">
      <c r="B41" s="1"/>
      <c r="C41" s="1"/>
      <c r="D41" s="1"/>
    </row>
    <row r="42" spans="1:5" x14ac:dyDescent="0.25">
      <c r="B42" s="1"/>
      <c r="C42" s="1"/>
      <c r="D42" s="1"/>
    </row>
    <row r="43" spans="1:5" x14ac:dyDescent="0.25">
      <c r="B43" s="1"/>
      <c r="C43" s="1"/>
      <c r="D43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K2" sqref="B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topLeftCell="A4" workbookViewId="0">
      <selection activeCell="B37" sqref="B37"/>
    </sheetView>
  </sheetViews>
  <sheetFormatPr defaultRowHeight="15" x14ac:dyDescent="0.25"/>
  <cols>
    <col min="1" max="1" width="20.5703125" customWidth="1"/>
    <col min="2" max="2" width="13.42578125" bestFit="1" customWidth="1"/>
    <col min="3" max="3" width="10.42578125" bestFit="1" customWidth="1"/>
    <col min="4" max="4" width="8.140625" bestFit="1" customWidth="1"/>
    <col min="5" max="6" width="11.28515625" bestFit="1" customWidth="1"/>
    <col min="11" max="12" width="11.28515625" bestFit="1" customWidth="1"/>
  </cols>
  <sheetData>
    <row r="1" spans="1:12" ht="33" x14ac:dyDescent="0.3">
      <c r="A1" s="5" t="s">
        <v>11</v>
      </c>
      <c r="B1" s="6"/>
      <c r="C1" s="6"/>
      <c r="D1" s="6"/>
      <c r="E1" s="7"/>
      <c r="F1" s="7"/>
      <c r="G1" s="7"/>
      <c r="H1" s="6"/>
      <c r="I1" s="7">
        <f>90/60*22</f>
        <v>33</v>
      </c>
      <c r="J1" s="6"/>
      <c r="K1" s="7">
        <v>5500</v>
      </c>
      <c r="L1" s="7"/>
    </row>
    <row r="2" spans="1:12" ht="16.5" x14ac:dyDescent="0.3">
      <c r="A2" s="8" t="s">
        <v>12</v>
      </c>
      <c r="B2" s="6">
        <v>321.25</v>
      </c>
      <c r="C2" s="6"/>
      <c r="D2" s="9"/>
      <c r="E2" s="9"/>
      <c r="F2" s="10"/>
      <c r="G2" s="6"/>
      <c r="H2" s="6"/>
      <c r="I2" s="7"/>
      <c r="J2" s="6"/>
      <c r="K2" s="7">
        <f>K1*10.764</f>
        <v>59202</v>
      </c>
      <c r="L2" s="7"/>
    </row>
    <row r="3" spans="1:12" ht="16.5" x14ac:dyDescent="0.3">
      <c r="A3" s="11" t="s">
        <v>13</v>
      </c>
      <c r="B3" s="12">
        <v>58620</v>
      </c>
      <c r="C3" s="13">
        <f>B3/10.764</f>
        <v>5445.9308807134894</v>
      </c>
      <c r="D3" s="14"/>
      <c r="E3" s="14"/>
      <c r="F3" s="15"/>
      <c r="G3" s="6"/>
      <c r="H3" s="6"/>
      <c r="I3" s="7"/>
      <c r="J3" s="6"/>
      <c r="K3" s="7"/>
      <c r="L3" s="7"/>
    </row>
    <row r="4" spans="1:12" ht="16.5" x14ac:dyDescent="0.3">
      <c r="A4" s="16" t="s">
        <v>14</v>
      </c>
      <c r="B4" s="17">
        <f>ROUND((B2*B3),0)</f>
        <v>18831675</v>
      </c>
      <c r="C4" s="6"/>
      <c r="D4" s="6"/>
      <c r="E4" s="18"/>
      <c r="F4" s="18"/>
      <c r="G4" s="7"/>
      <c r="H4" s="6"/>
      <c r="I4" s="7"/>
      <c r="J4" s="6"/>
      <c r="K4" s="7"/>
      <c r="L4" s="7"/>
    </row>
    <row r="5" spans="1:12" ht="33" x14ac:dyDescent="0.3">
      <c r="A5" s="5" t="s">
        <v>15</v>
      </c>
      <c r="B5" s="6"/>
      <c r="C5" s="6"/>
      <c r="D5" s="6"/>
      <c r="E5" s="7"/>
      <c r="F5" s="7"/>
      <c r="G5" s="7"/>
      <c r="H5" s="6"/>
      <c r="I5" s="7"/>
      <c r="J5" s="6"/>
      <c r="K5" s="7"/>
      <c r="L5" s="7"/>
    </row>
    <row r="6" spans="1:12" ht="90.75" thickBot="1" x14ac:dyDescent="0.3">
      <c r="A6" s="19" t="s">
        <v>16</v>
      </c>
      <c r="B6" s="20" t="s">
        <v>17</v>
      </c>
      <c r="C6" s="20" t="s">
        <v>18</v>
      </c>
      <c r="D6" s="20" t="s">
        <v>19</v>
      </c>
      <c r="E6" s="20" t="s">
        <v>20</v>
      </c>
      <c r="F6" s="21" t="s">
        <v>21</v>
      </c>
      <c r="G6" s="22" t="s">
        <v>22</v>
      </c>
      <c r="H6" s="23" t="s">
        <v>23</v>
      </c>
      <c r="I6" s="23" t="s">
        <v>24</v>
      </c>
      <c r="J6" s="22" t="s">
        <v>25</v>
      </c>
      <c r="K6" s="22" t="s">
        <v>26</v>
      </c>
      <c r="L6" s="22" t="s">
        <v>27</v>
      </c>
    </row>
    <row r="7" spans="1:12" ht="17.25" thickBot="1" x14ac:dyDescent="0.35">
      <c r="A7" s="24" t="s">
        <v>28</v>
      </c>
      <c r="B7" s="25">
        <v>149.29</v>
      </c>
      <c r="C7" s="26">
        <v>2017</v>
      </c>
      <c r="D7" s="26">
        <v>2023</v>
      </c>
      <c r="E7" s="26">
        <v>60</v>
      </c>
      <c r="F7" s="27">
        <v>27000</v>
      </c>
      <c r="G7" s="28">
        <f>D7-C7</f>
        <v>6</v>
      </c>
      <c r="H7" s="29">
        <f>IF(G7&gt;=5,90*G7/E7,0)</f>
        <v>9</v>
      </c>
      <c r="I7" s="13">
        <f>F7/100*H7</f>
        <v>2430</v>
      </c>
      <c r="J7" s="13">
        <f>ROUND((F7-I7),0)</f>
        <v>24570</v>
      </c>
      <c r="K7" s="13">
        <f>ROUND((J7*B7),0)</f>
        <v>3668055</v>
      </c>
      <c r="L7" s="13">
        <f>ROUND((B7*F7),0)</f>
        <v>4030830</v>
      </c>
    </row>
    <row r="8" spans="1:12" ht="17.25" hidden="1" thickBot="1" x14ac:dyDescent="0.35">
      <c r="A8" s="24"/>
      <c r="B8" s="30">
        <v>0</v>
      </c>
      <c r="C8" s="26">
        <v>0</v>
      </c>
      <c r="D8" s="26">
        <v>0</v>
      </c>
      <c r="E8" s="26">
        <v>60</v>
      </c>
      <c r="F8" s="31">
        <v>0</v>
      </c>
      <c r="G8" s="28">
        <f t="shared" ref="G8:G26" si="0">D8-C8</f>
        <v>0</v>
      </c>
      <c r="H8" s="29">
        <f t="shared" ref="H8:H26" si="1">IF(G8&gt;=5,90*G8/E8,0)</f>
        <v>0</v>
      </c>
      <c r="I8" s="13">
        <f t="shared" ref="I8:I26" si="2">F8/100*H8</f>
        <v>0</v>
      </c>
      <c r="J8" s="13">
        <f t="shared" ref="J8:J26" si="3">ROUND((F8-I8),0)</f>
        <v>0</v>
      </c>
      <c r="K8" s="13">
        <f t="shared" ref="K8:K26" si="4">ROUND((J8*B8),0)</f>
        <v>0</v>
      </c>
      <c r="L8" s="13">
        <f t="shared" ref="L8:L26" si="5">ROUND((B8*F8),0)</f>
        <v>0</v>
      </c>
    </row>
    <row r="9" spans="1:12" ht="17.25" hidden="1" thickBot="1" x14ac:dyDescent="0.35">
      <c r="A9" s="24"/>
      <c r="B9" s="30">
        <v>0</v>
      </c>
      <c r="C9" s="26">
        <v>0</v>
      </c>
      <c r="D9" s="26">
        <v>0</v>
      </c>
      <c r="E9" s="26">
        <v>60</v>
      </c>
      <c r="F9" s="31">
        <v>0</v>
      </c>
      <c r="G9" s="28">
        <f t="shared" si="0"/>
        <v>0</v>
      </c>
      <c r="H9" s="29">
        <f t="shared" si="1"/>
        <v>0</v>
      </c>
      <c r="I9" s="13">
        <f t="shared" si="2"/>
        <v>0</v>
      </c>
      <c r="J9" s="13">
        <f t="shared" si="3"/>
        <v>0</v>
      </c>
      <c r="K9" s="13">
        <f t="shared" si="4"/>
        <v>0</v>
      </c>
      <c r="L9" s="13">
        <f t="shared" si="5"/>
        <v>0</v>
      </c>
    </row>
    <row r="10" spans="1:12" ht="17.25" hidden="1" thickBot="1" x14ac:dyDescent="0.35">
      <c r="A10" s="32"/>
      <c r="B10" s="30">
        <v>0</v>
      </c>
      <c r="C10" s="26">
        <v>0</v>
      </c>
      <c r="D10" s="26">
        <v>0</v>
      </c>
      <c r="E10" s="26">
        <v>60</v>
      </c>
      <c r="F10" s="31">
        <v>0</v>
      </c>
      <c r="G10" s="28">
        <f t="shared" si="0"/>
        <v>0</v>
      </c>
      <c r="H10" s="29">
        <f t="shared" si="1"/>
        <v>0</v>
      </c>
      <c r="I10" s="13">
        <f t="shared" si="2"/>
        <v>0</v>
      </c>
      <c r="J10" s="13">
        <f t="shared" si="3"/>
        <v>0</v>
      </c>
      <c r="K10" s="13">
        <f t="shared" si="4"/>
        <v>0</v>
      </c>
      <c r="L10" s="13">
        <f t="shared" si="5"/>
        <v>0</v>
      </c>
    </row>
    <row r="11" spans="1:12" ht="17.25" hidden="1" thickBot="1" x14ac:dyDescent="0.35">
      <c r="A11" s="32"/>
      <c r="B11" s="30">
        <v>0</v>
      </c>
      <c r="C11" s="26">
        <v>0</v>
      </c>
      <c r="D11" s="26">
        <v>0</v>
      </c>
      <c r="E11" s="26">
        <v>60</v>
      </c>
      <c r="F11" s="31">
        <v>0</v>
      </c>
      <c r="G11" s="28">
        <f t="shared" si="0"/>
        <v>0</v>
      </c>
      <c r="H11" s="29">
        <f t="shared" si="1"/>
        <v>0</v>
      </c>
      <c r="I11" s="13">
        <f t="shared" si="2"/>
        <v>0</v>
      </c>
      <c r="J11" s="13">
        <f t="shared" si="3"/>
        <v>0</v>
      </c>
      <c r="K11" s="13">
        <f t="shared" si="4"/>
        <v>0</v>
      </c>
      <c r="L11" s="13">
        <f t="shared" si="5"/>
        <v>0</v>
      </c>
    </row>
    <row r="12" spans="1:12" ht="17.25" hidden="1" thickBot="1" x14ac:dyDescent="0.35">
      <c r="A12" s="32"/>
      <c r="B12" s="30">
        <v>0</v>
      </c>
      <c r="C12" s="26">
        <v>0</v>
      </c>
      <c r="D12" s="26">
        <v>0</v>
      </c>
      <c r="E12" s="26">
        <v>60</v>
      </c>
      <c r="F12" s="31">
        <v>0</v>
      </c>
      <c r="G12" s="28">
        <f t="shared" si="0"/>
        <v>0</v>
      </c>
      <c r="H12" s="29">
        <f t="shared" si="1"/>
        <v>0</v>
      </c>
      <c r="I12" s="13">
        <f t="shared" si="2"/>
        <v>0</v>
      </c>
      <c r="J12" s="13">
        <f t="shared" si="3"/>
        <v>0</v>
      </c>
      <c r="K12" s="13">
        <f t="shared" si="4"/>
        <v>0</v>
      </c>
      <c r="L12" s="13">
        <f t="shared" si="5"/>
        <v>0</v>
      </c>
    </row>
    <row r="13" spans="1:12" ht="17.25" hidden="1" thickBot="1" x14ac:dyDescent="0.35">
      <c r="A13" s="32"/>
      <c r="B13" s="33">
        <v>0</v>
      </c>
      <c r="C13" s="26">
        <v>0</v>
      </c>
      <c r="D13" s="26">
        <v>0</v>
      </c>
      <c r="E13" s="26">
        <v>60</v>
      </c>
      <c r="F13" s="31">
        <v>0</v>
      </c>
      <c r="G13" s="28">
        <f t="shared" si="0"/>
        <v>0</v>
      </c>
      <c r="H13" s="29">
        <f t="shared" si="1"/>
        <v>0</v>
      </c>
      <c r="I13" s="13">
        <f t="shared" si="2"/>
        <v>0</v>
      </c>
      <c r="J13" s="13">
        <f t="shared" si="3"/>
        <v>0</v>
      </c>
      <c r="K13" s="13">
        <f t="shared" si="4"/>
        <v>0</v>
      </c>
      <c r="L13" s="13">
        <f t="shared" si="5"/>
        <v>0</v>
      </c>
    </row>
    <row r="14" spans="1:12" ht="17.25" hidden="1" thickBot="1" x14ac:dyDescent="0.35">
      <c r="A14" s="32"/>
      <c r="B14" s="33">
        <v>0</v>
      </c>
      <c r="C14" s="26">
        <v>0</v>
      </c>
      <c r="D14" s="26">
        <v>0</v>
      </c>
      <c r="E14" s="26">
        <v>60</v>
      </c>
      <c r="F14" s="31">
        <v>0</v>
      </c>
      <c r="G14" s="28">
        <f t="shared" si="0"/>
        <v>0</v>
      </c>
      <c r="H14" s="29">
        <f t="shared" si="1"/>
        <v>0</v>
      </c>
      <c r="I14" s="13">
        <f t="shared" si="2"/>
        <v>0</v>
      </c>
      <c r="J14" s="13">
        <f t="shared" si="3"/>
        <v>0</v>
      </c>
      <c r="K14" s="13">
        <f t="shared" si="4"/>
        <v>0</v>
      </c>
      <c r="L14" s="13">
        <f t="shared" si="5"/>
        <v>0</v>
      </c>
    </row>
    <row r="15" spans="1:12" ht="17.25" hidden="1" thickBot="1" x14ac:dyDescent="0.35">
      <c r="A15" s="32"/>
      <c r="B15" s="33">
        <v>0</v>
      </c>
      <c r="C15" s="26">
        <v>0</v>
      </c>
      <c r="D15" s="26">
        <v>0</v>
      </c>
      <c r="E15" s="26">
        <v>60</v>
      </c>
      <c r="F15" s="31">
        <v>0</v>
      </c>
      <c r="G15" s="28">
        <f t="shared" si="0"/>
        <v>0</v>
      </c>
      <c r="H15" s="29">
        <f t="shared" si="1"/>
        <v>0</v>
      </c>
      <c r="I15" s="13">
        <f t="shared" si="2"/>
        <v>0</v>
      </c>
      <c r="J15" s="13">
        <f t="shared" si="3"/>
        <v>0</v>
      </c>
      <c r="K15" s="13">
        <f t="shared" si="4"/>
        <v>0</v>
      </c>
      <c r="L15" s="13">
        <f t="shared" si="5"/>
        <v>0</v>
      </c>
    </row>
    <row r="16" spans="1:12" ht="17.25" hidden="1" thickBot="1" x14ac:dyDescent="0.35">
      <c r="A16" s="32"/>
      <c r="B16" s="33">
        <v>0</v>
      </c>
      <c r="C16" s="26">
        <v>0</v>
      </c>
      <c r="D16" s="26">
        <v>0</v>
      </c>
      <c r="E16" s="26">
        <v>60</v>
      </c>
      <c r="F16" s="31">
        <v>0</v>
      </c>
      <c r="G16" s="28">
        <f t="shared" si="0"/>
        <v>0</v>
      </c>
      <c r="H16" s="29">
        <f t="shared" si="1"/>
        <v>0</v>
      </c>
      <c r="I16" s="13">
        <f t="shared" si="2"/>
        <v>0</v>
      </c>
      <c r="J16" s="13">
        <f t="shared" si="3"/>
        <v>0</v>
      </c>
      <c r="K16" s="13">
        <f t="shared" si="4"/>
        <v>0</v>
      </c>
      <c r="L16" s="13">
        <f t="shared" si="5"/>
        <v>0</v>
      </c>
    </row>
    <row r="17" spans="1:12" ht="17.25" hidden="1" thickBot="1" x14ac:dyDescent="0.35">
      <c r="A17" s="34"/>
      <c r="B17" s="33">
        <v>0</v>
      </c>
      <c r="C17" s="26">
        <v>0</v>
      </c>
      <c r="D17" s="26">
        <v>0</v>
      </c>
      <c r="E17" s="26">
        <v>60</v>
      </c>
      <c r="F17" s="31">
        <v>0</v>
      </c>
      <c r="G17" s="28">
        <f t="shared" si="0"/>
        <v>0</v>
      </c>
      <c r="H17" s="29">
        <f t="shared" si="1"/>
        <v>0</v>
      </c>
      <c r="I17" s="13">
        <f t="shared" si="2"/>
        <v>0</v>
      </c>
      <c r="J17" s="13">
        <f t="shared" si="3"/>
        <v>0</v>
      </c>
      <c r="K17" s="13">
        <f t="shared" si="4"/>
        <v>0</v>
      </c>
      <c r="L17" s="13">
        <f t="shared" si="5"/>
        <v>0</v>
      </c>
    </row>
    <row r="18" spans="1:12" ht="17.25" hidden="1" thickBot="1" x14ac:dyDescent="0.35">
      <c r="A18" s="35"/>
      <c r="B18" s="33">
        <v>0</v>
      </c>
      <c r="C18" s="26">
        <v>0</v>
      </c>
      <c r="D18" s="26">
        <v>0</v>
      </c>
      <c r="E18" s="26">
        <v>60</v>
      </c>
      <c r="F18" s="31">
        <v>0</v>
      </c>
      <c r="G18" s="28">
        <f t="shared" si="0"/>
        <v>0</v>
      </c>
      <c r="H18" s="29">
        <f t="shared" si="1"/>
        <v>0</v>
      </c>
      <c r="I18" s="13">
        <f t="shared" si="2"/>
        <v>0</v>
      </c>
      <c r="J18" s="13">
        <f t="shared" si="3"/>
        <v>0</v>
      </c>
      <c r="K18" s="13">
        <f t="shared" si="4"/>
        <v>0</v>
      </c>
      <c r="L18" s="13">
        <f t="shared" si="5"/>
        <v>0</v>
      </c>
    </row>
    <row r="19" spans="1:12" ht="17.25" hidden="1" thickBot="1" x14ac:dyDescent="0.35">
      <c r="A19" s="34"/>
      <c r="B19" s="33">
        <v>0</v>
      </c>
      <c r="C19" s="26">
        <v>0</v>
      </c>
      <c r="D19" s="26">
        <v>0</v>
      </c>
      <c r="E19" s="26">
        <v>60</v>
      </c>
      <c r="F19" s="31">
        <v>0</v>
      </c>
      <c r="G19" s="28">
        <f t="shared" si="0"/>
        <v>0</v>
      </c>
      <c r="H19" s="29">
        <f t="shared" si="1"/>
        <v>0</v>
      </c>
      <c r="I19" s="13">
        <f t="shared" si="2"/>
        <v>0</v>
      </c>
      <c r="J19" s="13">
        <f t="shared" si="3"/>
        <v>0</v>
      </c>
      <c r="K19" s="13">
        <f t="shared" si="4"/>
        <v>0</v>
      </c>
      <c r="L19" s="13">
        <f t="shared" si="5"/>
        <v>0</v>
      </c>
    </row>
    <row r="20" spans="1:12" ht="17.25" hidden="1" thickBot="1" x14ac:dyDescent="0.35">
      <c r="A20" s="35"/>
      <c r="B20" s="33">
        <v>0</v>
      </c>
      <c r="C20" s="26">
        <v>0</v>
      </c>
      <c r="D20" s="26">
        <v>0</v>
      </c>
      <c r="E20" s="26">
        <v>50</v>
      </c>
      <c r="F20" s="31">
        <v>0</v>
      </c>
      <c r="G20" s="28">
        <f t="shared" si="0"/>
        <v>0</v>
      </c>
      <c r="H20" s="29">
        <f t="shared" si="1"/>
        <v>0</v>
      </c>
      <c r="I20" s="13">
        <f t="shared" si="2"/>
        <v>0</v>
      </c>
      <c r="J20" s="13">
        <f>ROUND((F20-I20),0)</f>
        <v>0</v>
      </c>
      <c r="K20" s="13">
        <f t="shared" si="4"/>
        <v>0</v>
      </c>
      <c r="L20" s="13">
        <f t="shared" si="5"/>
        <v>0</v>
      </c>
    </row>
    <row r="21" spans="1:12" ht="17.25" hidden="1" thickBot="1" x14ac:dyDescent="0.35">
      <c r="A21" s="34"/>
      <c r="B21" s="33">
        <v>0</v>
      </c>
      <c r="C21" s="26">
        <v>0</v>
      </c>
      <c r="D21" s="26">
        <v>0</v>
      </c>
      <c r="E21" s="26">
        <v>50</v>
      </c>
      <c r="F21" s="31">
        <v>0</v>
      </c>
      <c r="G21" s="28">
        <f t="shared" si="0"/>
        <v>0</v>
      </c>
      <c r="H21" s="29">
        <f t="shared" si="1"/>
        <v>0</v>
      </c>
      <c r="I21" s="13">
        <f t="shared" si="2"/>
        <v>0</v>
      </c>
      <c r="J21" s="13">
        <f t="shared" si="3"/>
        <v>0</v>
      </c>
      <c r="K21" s="13">
        <f t="shared" si="4"/>
        <v>0</v>
      </c>
      <c r="L21" s="13">
        <f t="shared" si="5"/>
        <v>0</v>
      </c>
    </row>
    <row r="22" spans="1:12" ht="17.25" hidden="1" thickBot="1" x14ac:dyDescent="0.35">
      <c r="A22" s="35"/>
      <c r="B22" s="33">
        <v>0</v>
      </c>
      <c r="C22" s="26">
        <v>0</v>
      </c>
      <c r="D22" s="26">
        <v>0</v>
      </c>
      <c r="E22" s="26">
        <v>50</v>
      </c>
      <c r="F22" s="31">
        <v>0</v>
      </c>
      <c r="G22" s="28">
        <f t="shared" si="0"/>
        <v>0</v>
      </c>
      <c r="H22" s="29">
        <f t="shared" si="1"/>
        <v>0</v>
      </c>
      <c r="I22" s="13">
        <f t="shared" si="2"/>
        <v>0</v>
      </c>
      <c r="J22" s="13">
        <f t="shared" si="3"/>
        <v>0</v>
      </c>
      <c r="K22" s="13">
        <f t="shared" si="4"/>
        <v>0</v>
      </c>
      <c r="L22" s="13">
        <f t="shared" si="5"/>
        <v>0</v>
      </c>
    </row>
    <row r="23" spans="1:12" ht="17.25" hidden="1" thickBot="1" x14ac:dyDescent="0.35">
      <c r="A23" s="36"/>
      <c r="B23" s="33">
        <v>0</v>
      </c>
      <c r="C23" s="26">
        <v>0</v>
      </c>
      <c r="D23" s="26">
        <v>0</v>
      </c>
      <c r="E23" s="26">
        <v>50</v>
      </c>
      <c r="F23" s="31">
        <v>0</v>
      </c>
      <c r="G23" s="28">
        <f t="shared" si="0"/>
        <v>0</v>
      </c>
      <c r="H23" s="29">
        <f t="shared" si="1"/>
        <v>0</v>
      </c>
      <c r="I23" s="13">
        <f t="shared" si="2"/>
        <v>0</v>
      </c>
      <c r="J23" s="13">
        <f t="shared" si="3"/>
        <v>0</v>
      </c>
      <c r="K23" s="13">
        <f t="shared" si="4"/>
        <v>0</v>
      </c>
      <c r="L23" s="13">
        <f t="shared" si="5"/>
        <v>0</v>
      </c>
    </row>
    <row r="24" spans="1:12" ht="17.25" hidden="1" thickBot="1" x14ac:dyDescent="0.35">
      <c r="A24" s="36"/>
      <c r="B24" s="33">
        <v>0</v>
      </c>
      <c r="C24" s="26">
        <v>0</v>
      </c>
      <c r="D24" s="26">
        <v>0</v>
      </c>
      <c r="E24" s="26">
        <v>50</v>
      </c>
      <c r="F24" s="31">
        <v>0</v>
      </c>
      <c r="G24" s="28">
        <f t="shared" si="0"/>
        <v>0</v>
      </c>
      <c r="H24" s="29">
        <f t="shared" si="1"/>
        <v>0</v>
      </c>
      <c r="I24" s="13">
        <f t="shared" si="2"/>
        <v>0</v>
      </c>
      <c r="J24" s="13">
        <f>ROUND((F24-I24),0)</f>
        <v>0</v>
      </c>
      <c r="K24" s="13">
        <f t="shared" si="4"/>
        <v>0</v>
      </c>
      <c r="L24" s="13">
        <f t="shared" si="5"/>
        <v>0</v>
      </c>
    </row>
    <row r="25" spans="1:12" ht="17.25" hidden="1" thickBot="1" x14ac:dyDescent="0.35">
      <c r="A25" s="36"/>
      <c r="B25" s="33">
        <v>0</v>
      </c>
      <c r="C25" s="26">
        <v>0</v>
      </c>
      <c r="D25" s="26">
        <v>0</v>
      </c>
      <c r="E25" s="26">
        <v>50</v>
      </c>
      <c r="F25" s="31">
        <v>0</v>
      </c>
      <c r="G25" s="28">
        <f t="shared" si="0"/>
        <v>0</v>
      </c>
      <c r="H25" s="29">
        <f t="shared" si="1"/>
        <v>0</v>
      </c>
      <c r="I25" s="13">
        <f t="shared" si="2"/>
        <v>0</v>
      </c>
      <c r="J25" s="13">
        <f t="shared" si="3"/>
        <v>0</v>
      </c>
      <c r="K25" s="13">
        <f t="shared" si="4"/>
        <v>0</v>
      </c>
      <c r="L25" s="13">
        <f t="shared" si="5"/>
        <v>0</v>
      </c>
    </row>
    <row r="26" spans="1:12" ht="16.5" customHeight="1" thickBot="1" x14ac:dyDescent="0.35">
      <c r="A26" s="36"/>
      <c r="B26" s="33">
        <v>0</v>
      </c>
      <c r="C26" s="26">
        <v>0</v>
      </c>
      <c r="D26" s="26">
        <v>0</v>
      </c>
      <c r="E26" s="26">
        <v>50</v>
      </c>
      <c r="F26" s="31">
        <v>0</v>
      </c>
      <c r="G26" s="28">
        <f t="shared" si="0"/>
        <v>0</v>
      </c>
      <c r="H26" s="29">
        <f t="shared" si="1"/>
        <v>0</v>
      </c>
      <c r="I26" s="13">
        <f t="shared" si="2"/>
        <v>0</v>
      </c>
      <c r="J26" s="13">
        <f t="shared" si="3"/>
        <v>0</v>
      </c>
      <c r="K26" s="13">
        <f t="shared" si="4"/>
        <v>0</v>
      </c>
      <c r="L26" s="13">
        <f t="shared" si="5"/>
        <v>0</v>
      </c>
    </row>
    <row r="27" spans="1:12" ht="16.5" x14ac:dyDescent="0.3">
      <c r="A27" s="37"/>
      <c r="B27" s="38"/>
      <c r="C27" s="39"/>
      <c r="D27" s="39"/>
      <c r="E27" s="39"/>
      <c r="F27" s="40"/>
      <c r="G27" s="41"/>
      <c r="H27" s="41"/>
      <c r="I27" s="42"/>
      <c r="J27" s="42"/>
      <c r="K27" s="42">
        <f>SUM(K7:K26)</f>
        <v>3668055</v>
      </c>
      <c r="L27" s="42">
        <f>SUM(L7:L26)</f>
        <v>4030830</v>
      </c>
    </row>
    <row r="28" spans="1:12" ht="16.5" x14ac:dyDescent="0.3">
      <c r="A28" s="37"/>
      <c r="B28" s="38"/>
      <c r="C28" s="39"/>
      <c r="D28" s="39"/>
      <c r="E28" s="39"/>
      <c r="F28" s="40"/>
      <c r="G28" s="43"/>
      <c r="H28" s="43"/>
      <c r="I28" s="44"/>
      <c r="J28" s="44"/>
      <c r="K28" s="44"/>
      <c r="L28" s="44"/>
    </row>
    <row r="29" spans="1:12" ht="16.5" x14ac:dyDescent="0.3">
      <c r="A29" s="37"/>
      <c r="B29" s="38"/>
      <c r="C29" s="39"/>
      <c r="D29" s="39"/>
      <c r="E29" s="39"/>
      <c r="F29" s="40"/>
      <c r="G29" s="43"/>
      <c r="H29" s="43"/>
      <c r="I29" s="44"/>
      <c r="J29" s="44"/>
      <c r="K29" s="44"/>
      <c r="L29" s="44"/>
    </row>
    <row r="30" spans="1:12" ht="16.5" x14ac:dyDescent="0.3">
      <c r="A30" s="37"/>
      <c r="B30" s="38"/>
      <c r="C30" s="39"/>
      <c r="D30" s="39"/>
      <c r="E30" s="39"/>
      <c r="F30" s="40"/>
      <c r="G30" s="43"/>
      <c r="H30" s="43"/>
      <c r="I30" s="44"/>
      <c r="J30" s="44"/>
      <c r="K30" s="44"/>
      <c r="L30" s="44"/>
    </row>
    <row r="31" spans="1:12" ht="16.5" x14ac:dyDescent="0.3">
      <c r="A31" s="37"/>
      <c r="B31" s="38"/>
      <c r="C31" s="39"/>
      <c r="D31" s="39"/>
      <c r="E31" s="39"/>
      <c r="F31" s="40"/>
      <c r="G31" s="43"/>
      <c r="H31" s="43"/>
      <c r="I31" s="44"/>
      <c r="J31" s="44"/>
      <c r="K31" s="44"/>
      <c r="L31" s="44"/>
    </row>
    <row r="32" spans="1:12" ht="16.5" x14ac:dyDescent="0.3">
      <c r="A32" s="37"/>
      <c r="B32" s="38"/>
      <c r="C32" s="39"/>
      <c r="D32" s="39"/>
      <c r="E32" s="39"/>
      <c r="F32" s="40"/>
      <c r="G32" s="43"/>
      <c r="H32" s="43"/>
      <c r="I32" s="44"/>
      <c r="J32" s="44"/>
      <c r="K32" s="44"/>
      <c r="L32" s="44"/>
    </row>
    <row r="33" spans="1:12" ht="16.5" x14ac:dyDescent="0.3">
      <c r="A33" s="45"/>
      <c r="B33" s="46"/>
      <c r="C33" s="47"/>
      <c r="D33" s="47"/>
      <c r="E33" s="48"/>
      <c r="F33" s="7"/>
      <c r="G33" s="49"/>
      <c r="H33" s="6"/>
      <c r="I33" s="7"/>
      <c r="J33" s="50"/>
      <c r="K33" s="7"/>
      <c r="L33" s="51"/>
    </row>
    <row r="34" spans="1:12" ht="16.5" x14ac:dyDescent="0.3">
      <c r="A34" s="52"/>
      <c r="B34" s="47" t="s">
        <v>29</v>
      </c>
      <c r="C34" s="47"/>
      <c r="D34" s="53"/>
      <c r="E34" s="54"/>
      <c r="F34" s="7"/>
      <c r="G34" s="49"/>
      <c r="H34" s="6"/>
      <c r="I34" s="48"/>
      <c r="J34" s="7"/>
      <c r="K34" s="51"/>
      <c r="L34" s="55"/>
    </row>
    <row r="35" spans="1:12" ht="33" x14ac:dyDescent="0.3">
      <c r="A35" s="52" t="s">
        <v>11</v>
      </c>
      <c r="B35" s="17">
        <f>B4</f>
        <v>18831675</v>
      </c>
      <c r="C35" s="56"/>
      <c r="D35" s="46"/>
      <c r="E35" s="57">
        <v>236.37</v>
      </c>
      <c r="F35" s="46"/>
      <c r="G35" s="50"/>
      <c r="H35" s="58"/>
      <c r="I35" s="59"/>
      <c r="J35" s="46"/>
      <c r="K35" s="60"/>
      <c r="L35" s="55"/>
    </row>
    <row r="36" spans="1:12" ht="33" x14ac:dyDescent="0.3">
      <c r="A36" s="52" t="s">
        <v>15</v>
      </c>
      <c r="B36" s="17">
        <f>K27</f>
        <v>3668055</v>
      </c>
      <c r="C36" s="56"/>
      <c r="D36" s="46"/>
      <c r="E36" s="57">
        <v>12600</v>
      </c>
      <c r="F36" s="46"/>
      <c r="G36" s="50"/>
      <c r="H36" s="58"/>
      <c r="I36" s="7"/>
      <c r="J36" s="50"/>
      <c r="K36" s="7"/>
      <c r="L36" s="7"/>
    </row>
    <row r="37" spans="1:12" ht="33" x14ac:dyDescent="0.3">
      <c r="A37" s="5" t="s">
        <v>30</v>
      </c>
      <c r="B37" s="17">
        <f>B35+B36</f>
        <v>22499730</v>
      </c>
      <c r="C37" s="61"/>
      <c r="D37" s="62"/>
      <c r="E37" s="58">
        <f>E36*E35</f>
        <v>2978262</v>
      </c>
      <c r="F37" s="46">
        <f>E37+B36</f>
        <v>6646317</v>
      </c>
      <c r="G37" s="63"/>
      <c r="H37" s="6"/>
      <c r="I37" s="7"/>
      <c r="J37" s="6"/>
      <c r="K37" s="7"/>
      <c r="L37" s="7"/>
    </row>
    <row r="38" spans="1:12" ht="33" x14ac:dyDescent="0.3">
      <c r="A38" s="5" t="s">
        <v>31</v>
      </c>
      <c r="B38" s="17">
        <f>ROUND((B37*0.9),0)</f>
        <v>20249757</v>
      </c>
      <c r="C38" s="61"/>
      <c r="D38" s="64"/>
      <c r="E38" s="58"/>
      <c r="F38" s="7"/>
      <c r="G38" s="65"/>
      <c r="H38" s="58"/>
      <c r="I38" s="7"/>
      <c r="J38" s="6"/>
      <c r="K38" s="7"/>
      <c r="L38" s="7"/>
    </row>
    <row r="39" spans="1:12" ht="16.5" x14ac:dyDescent="0.3">
      <c r="A39" s="66" t="s">
        <v>9</v>
      </c>
      <c r="B39" s="17">
        <f>B37*0.8</f>
        <v>17999784</v>
      </c>
      <c r="C39" s="61"/>
      <c r="D39" s="6"/>
      <c r="E39" s="58"/>
      <c r="F39" s="7"/>
      <c r="G39" s="63"/>
      <c r="H39" s="6"/>
      <c r="I39" s="7"/>
      <c r="J39" s="6"/>
      <c r="K39" s="7"/>
      <c r="L39" s="7"/>
    </row>
    <row r="40" spans="1:12" ht="16.5" x14ac:dyDescent="0.3">
      <c r="A40" s="67"/>
      <c r="B40" s="17"/>
      <c r="C40" s="50"/>
      <c r="D40" s="6"/>
      <c r="E40" s="58"/>
      <c r="F40" s="7"/>
      <c r="G40" s="63"/>
      <c r="H40" s="6"/>
      <c r="I40" s="7"/>
      <c r="J40" s="6"/>
      <c r="K40" s="7"/>
      <c r="L40" s="7"/>
    </row>
    <row r="41" spans="1:12" ht="16.5" x14ac:dyDescent="0.3">
      <c r="A41" s="67"/>
      <c r="B41" s="17"/>
      <c r="C41" s="61"/>
      <c r="D41" s="6"/>
      <c r="E41" s="58"/>
      <c r="F41" s="7"/>
      <c r="G41" s="63"/>
      <c r="H41" s="6"/>
      <c r="I41" s="7"/>
      <c r="J41" s="6"/>
      <c r="K41" s="7"/>
      <c r="L41" s="7"/>
    </row>
    <row r="42" spans="1:12" ht="16.5" x14ac:dyDescent="0.3">
      <c r="A42" s="5"/>
      <c r="B42" s="17"/>
      <c r="C42" s="61"/>
      <c r="D42" s="6"/>
      <c r="E42" s="58"/>
      <c r="F42" s="7"/>
      <c r="G42" s="65"/>
      <c r="H42" s="6"/>
      <c r="I42" s="7"/>
      <c r="J42" s="6"/>
      <c r="K42" s="7"/>
      <c r="L42" s="7"/>
    </row>
    <row r="43" spans="1:12" ht="16.5" x14ac:dyDescent="0.3">
      <c r="A43" s="5" t="s">
        <v>32</v>
      </c>
      <c r="B43" s="17">
        <f>L27*0.85</f>
        <v>3426205.5</v>
      </c>
      <c r="C43" s="68"/>
      <c r="D43" s="6"/>
      <c r="E43" s="7"/>
      <c r="F43" s="7"/>
      <c r="G43" s="65"/>
      <c r="H43" s="6"/>
      <c r="I43" s="68"/>
      <c r="J43" s="6"/>
      <c r="K43" s="7"/>
      <c r="L43" s="69"/>
    </row>
    <row r="44" spans="1:12" ht="16.5" x14ac:dyDescent="0.3">
      <c r="A44" s="52" t="s">
        <v>33</v>
      </c>
      <c r="B44" s="68">
        <f>B37*0.025/12</f>
        <v>46874.4375</v>
      </c>
      <c r="C44" s="6"/>
      <c r="D44" s="6"/>
      <c r="E44" s="7"/>
      <c r="F44" s="7"/>
      <c r="G44" s="7"/>
      <c r="H44" s="6"/>
      <c r="I44" s="7"/>
      <c r="J44" s="6"/>
      <c r="K44" s="7"/>
      <c r="L44" s="69"/>
    </row>
    <row r="45" spans="1:12" ht="16.5" x14ac:dyDescent="0.3">
      <c r="A45" s="52"/>
      <c r="B45" s="6"/>
      <c r="C45" s="6"/>
      <c r="D45" s="6"/>
      <c r="E45" s="7"/>
      <c r="F45" s="7"/>
      <c r="G45" s="70"/>
      <c r="H45" s="6"/>
      <c r="I45" s="7"/>
      <c r="J45" s="6"/>
      <c r="K45" s="7"/>
      <c r="L45" s="69"/>
    </row>
    <row r="46" spans="1:12" ht="16.5" x14ac:dyDescent="0.3">
      <c r="A46" s="52"/>
      <c r="B46" s="6"/>
      <c r="C46" s="6"/>
      <c r="D46" s="6"/>
      <c r="E46" s="7"/>
      <c r="F46" s="7"/>
      <c r="G46" s="7"/>
      <c r="H46" s="6"/>
      <c r="I46" s="7"/>
      <c r="J46" s="71"/>
      <c r="K46" s="7"/>
      <c r="L46" s="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2023-12-07T10:43:14Z</dcterms:modified>
</cp:coreProperties>
</file>