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Bayview - Ulwe\"/>
    </mc:Choice>
  </mc:AlternateContent>
  <xr:revisionPtr revIDLastSave="0" documentId="13_ncr:1_{980BE24C-5C77-4DAD-AE9A-ED6B5C85616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Bayview" sheetId="91" r:id="rId1"/>
    <sheet name="Total" sheetId="79" r:id="rId2"/>
    <sheet name="Rera" sheetId="92" r:id="rId3"/>
    <sheet name="Typical Floor" sheetId="85" r:id="rId4"/>
  </sheets>
  <definedNames>
    <definedName name="_xlnm._FilterDatabase" localSheetId="0" hidden="1">Bayview!$D$23:$D$62</definedName>
  </definedNames>
  <calcPr calcId="191029"/>
</workbook>
</file>

<file path=xl/calcChain.xml><?xml version="1.0" encoding="utf-8"?>
<calcChain xmlns="http://schemas.openxmlformats.org/spreadsheetml/2006/main">
  <c r="M29" i="85" l="1"/>
  <c r="K29" i="85"/>
  <c r="K28" i="85"/>
  <c r="K27" i="85"/>
  <c r="K26" i="85"/>
  <c r="J5" i="79"/>
  <c r="D3" i="79"/>
  <c r="D2" i="79"/>
  <c r="S18" i="85"/>
  <c r="J20" i="85"/>
  <c r="O24" i="91"/>
  <c r="I23" i="91"/>
  <c r="I24" i="91" s="1"/>
  <c r="E18" i="91"/>
  <c r="F18" i="91"/>
  <c r="I25" i="91" l="1"/>
  <c r="I26" i="91" l="1"/>
  <c r="I27" i="91" l="1"/>
  <c r="I28" i="91" l="1"/>
  <c r="I29" i="91" l="1"/>
  <c r="I30" i="91" l="1"/>
  <c r="I31" i="91" l="1"/>
  <c r="I32" i="91" l="1"/>
  <c r="I33" i="91" l="1"/>
  <c r="I34" i="91" l="1"/>
  <c r="O8" i="91"/>
  <c r="E62" i="91"/>
  <c r="F62" i="91"/>
  <c r="G24" i="91"/>
  <c r="J24" i="91" s="1"/>
  <c r="K24" i="91" s="1"/>
  <c r="L24" i="91" s="1"/>
  <c r="G25" i="91"/>
  <c r="J25" i="91" s="1"/>
  <c r="K25" i="91" s="1"/>
  <c r="L25" i="91" s="1"/>
  <c r="G26" i="91"/>
  <c r="J26" i="91" s="1"/>
  <c r="K26" i="91" s="1"/>
  <c r="L26" i="91" s="1"/>
  <c r="G27" i="91"/>
  <c r="J27" i="91" s="1"/>
  <c r="K27" i="91" s="1"/>
  <c r="L27" i="91" s="1"/>
  <c r="G28" i="91"/>
  <c r="J28" i="91" s="1"/>
  <c r="K28" i="91" s="1"/>
  <c r="L28" i="91" s="1"/>
  <c r="G29" i="91"/>
  <c r="J29" i="91" s="1"/>
  <c r="K29" i="91" s="1"/>
  <c r="L29" i="91" s="1"/>
  <c r="G30" i="91"/>
  <c r="J30" i="91" s="1"/>
  <c r="K30" i="91" s="1"/>
  <c r="L30" i="91" s="1"/>
  <c r="G31" i="91"/>
  <c r="J31" i="91" s="1"/>
  <c r="K31" i="91" s="1"/>
  <c r="L31" i="91" s="1"/>
  <c r="G32" i="91"/>
  <c r="J32" i="91" s="1"/>
  <c r="K32" i="91" s="1"/>
  <c r="L32" i="91" s="1"/>
  <c r="G33" i="91"/>
  <c r="J33" i="91" s="1"/>
  <c r="K33" i="91" s="1"/>
  <c r="L33" i="91" s="1"/>
  <c r="G34" i="91"/>
  <c r="H34" i="91" s="1"/>
  <c r="M34" i="91" s="1"/>
  <c r="G35" i="91"/>
  <c r="H35" i="91" s="1"/>
  <c r="M35" i="91" s="1"/>
  <c r="G36" i="91"/>
  <c r="H36" i="91" s="1"/>
  <c r="M36" i="91" s="1"/>
  <c r="G37" i="91"/>
  <c r="H37" i="91" s="1"/>
  <c r="M37" i="91" s="1"/>
  <c r="G38" i="91"/>
  <c r="H38" i="91" s="1"/>
  <c r="M38" i="91" s="1"/>
  <c r="G39" i="91"/>
  <c r="H39" i="91" s="1"/>
  <c r="M39" i="91" s="1"/>
  <c r="G40" i="91"/>
  <c r="H40" i="91" s="1"/>
  <c r="M40" i="91" s="1"/>
  <c r="G41" i="91"/>
  <c r="H41" i="91" s="1"/>
  <c r="M41" i="91" s="1"/>
  <c r="G42" i="91"/>
  <c r="H42" i="91" s="1"/>
  <c r="M42" i="91" s="1"/>
  <c r="G43" i="91"/>
  <c r="H43" i="91" s="1"/>
  <c r="M43" i="91" s="1"/>
  <c r="G44" i="91"/>
  <c r="H44" i="91" s="1"/>
  <c r="M44" i="91" s="1"/>
  <c r="G45" i="91"/>
  <c r="H45" i="91" s="1"/>
  <c r="M45" i="91" s="1"/>
  <c r="G46" i="91"/>
  <c r="H46" i="91" s="1"/>
  <c r="M46" i="91" s="1"/>
  <c r="G47" i="91"/>
  <c r="H47" i="91" s="1"/>
  <c r="M47" i="91" s="1"/>
  <c r="G48" i="91"/>
  <c r="H48" i="91" s="1"/>
  <c r="M48" i="91" s="1"/>
  <c r="G49" i="91"/>
  <c r="H49" i="91" s="1"/>
  <c r="M49" i="91" s="1"/>
  <c r="G50" i="91"/>
  <c r="H50" i="91" s="1"/>
  <c r="M50" i="91" s="1"/>
  <c r="G51" i="91"/>
  <c r="H51" i="91" s="1"/>
  <c r="M51" i="91" s="1"/>
  <c r="G52" i="91"/>
  <c r="H52" i="91" s="1"/>
  <c r="M52" i="91" s="1"/>
  <c r="G53" i="91"/>
  <c r="H53" i="91" s="1"/>
  <c r="M53" i="91" s="1"/>
  <c r="G54" i="91"/>
  <c r="H54" i="91" s="1"/>
  <c r="M54" i="91" s="1"/>
  <c r="G55" i="91"/>
  <c r="H55" i="91" s="1"/>
  <c r="M55" i="91" s="1"/>
  <c r="G56" i="91"/>
  <c r="H56" i="91" s="1"/>
  <c r="M56" i="91" s="1"/>
  <c r="G57" i="91"/>
  <c r="H57" i="91" s="1"/>
  <c r="M57" i="91" s="1"/>
  <c r="G58" i="91"/>
  <c r="H58" i="91" s="1"/>
  <c r="M58" i="91" s="1"/>
  <c r="G59" i="91"/>
  <c r="H59" i="91" s="1"/>
  <c r="M59" i="91" s="1"/>
  <c r="G60" i="91"/>
  <c r="H60" i="91" s="1"/>
  <c r="M60" i="91" s="1"/>
  <c r="G61" i="91"/>
  <c r="H61" i="91" s="1"/>
  <c r="M61" i="91" s="1"/>
  <c r="F61" i="91"/>
  <c r="F60" i="91"/>
  <c r="F23" i="91"/>
  <c r="G23" i="91" s="1"/>
  <c r="J23" i="91" s="1"/>
  <c r="K23" i="91" s="1"/>
  <c r="F7" i="91"/>
  <c r="Q15" i="85"/>
  <c r="Q14" i="85"/>
  <c r="P15" i="85"/>
  <c r="P14" i="85"/>
  <c r="H28" i="91" l="1"/>
  <c r="M28" i="91" s="1"/>
  <c r="H24" i="91"/>
  <c r="M24" i="91" s="1"/>
  <c r="H32" i="91"/>
  <c r="M32" i="91" s="1"/>
  <c r="H27" i="91"/>
  <c r="H30" i="91"/>
  <c r="M30" i="91" s="1"/>
  <c r="H26" i="91"/>
  <c r="M26" i="91" s="1"/>
  <c r="G62" i="91"/>
  <c r="H31" i="91"/>
  <c r="M31" i="91" s="1"/>
  <c r="H33" i="91"/>
  <c r="M33" i="91" s="1"/>
  <c r="H29" i="91"/>
  <c r="M29" i="91" s="1"/>
  <c r="H25" i="91"/>
  <c r="M25" i="91" s="1"/>
  <c r="L23" i="91"/>
  <c r="I35" i="91"/>
  <c r="J34" i="91"/>
  <c r="K34" i="91" s="1"/>
  <c r="L34" i="91" s="1"/>
  <c r="H23" i="91"/>
  <c r="M23" i="91" s="1"/>
  <c r="L17" i="85"/>
  <c r="L16" i="85"/>
  <c r="L15" i="85"/>
  <c r="L14" i="85"/>
  <c r="AH10" i="92"/>
  <c r="AH11" i="92"/>
  <c r="AH9" i="92"/>
  <c r="AE10" i="92"/>
  <c r="AE9" i="92"/>
  <c r="AF12" i="92"/>
  <c r="D4" i="79"/>
  <c r="E4" i="79"/>
  <c r="F4" i="79"/>
  <c r="G4" i="79"/>
  <c r="H4" i="79"/>
  <c r="H62" i="91" l="1"/>
  <c r="M27" i="91"/>
  <c r="M62" i="91" s="1"/>
  <c r="I36" i="91"/>
  <c r="J35" i="91"/>
  <c r="K35" i="91" s="1"/>
  <c r="L35" i="91" s="1"/>
  <c r="G4" i="91"/>
  <c r="G5" i="91"/>
  <c r="G6" i="91"/>
  <c r="G7" i="91"/>
  <c r="G8" i="91"/>
  <c r="G9" i="91"/>
  <c r="G10" i="91"/>
  <c r="G11" i="91"/>
  <c r="G12" i="91"/>
  <c r="G13" i="91"/>
  <c r="G14" i="91"/>
  <c r="G15" i="91"/>
  <c r="G16" i="91"/>
  <c r="G17" i="91"/>
  <c r="J17" i="91" s="1"/>
  <c r="K17" i="91" s="1"/>
  <c r="L17" i="91" s="1"/>
  <c r="G3" i="91"/>
  <c r="H3" i="91" s="1"/>
  <c r="H9" i="91" l="1"/>
  <c r="M9" i="91" s="1"/>
  <c r="J9" i="91"/>
  <c r="K9" i="91" s="1"/>
  <c r="L9" i="91" s="1"/>
  <c r="H5" i="91"/>
  <c r="M5" i="91" s="1"/>
  <c r="J5" i="91"/>
  <c r="K5" i="91" s="1"/>
  <c r="L5" i="91" s="1"/>
  <c r="H12" i="91"/>
  <c r="M12" i="91" s="1"/>
  <c r="J12" i="91"/>
  <c r="K12" i="91" s="1"/>
  <c r="L12" i="91" s="1"/>
  <c r="H8" i="91"/>
  <c r="M8" i="91" s="1"/>
  <c r="J8" i="91"/>
  <c r="K8" i="91" s="1"/>
  <c r="L8" i="91" s="1"/>
  <c r="P8" i="91"/>
  <c r="H4" i="91"/>
  <c r="G18" i="91"/>
  <c r="J4" i="91"/>
  <c r="K4" i="91" s="1"/>
  <c r="L4" i="91" s="1"/>
  <c r="H15" i="91"/>
  <c r="M15" i="91" s="1"/>
  <c r="J15" i="91"/>
  <c r="K15" i="91" s="1"/>
  <c r="L15" i="91" s="1"/>
  <c r="H11" i="91"/>
  <c r="M11" i="91" s="1"/>
  <c r="J11" i="91"/>
  <c r="K11" i="91" s="1"/>
  <c r="L11" i="91" s="1"/>
  <c r="H7" i="91"/>
  <c r="M7" i="91" s="1"/>
  <c r="J7" i="91"/>
  <c r="K7" i="91" s="1"/>
  <c r="L7" i="91" s="1"/>
  <c r="H13" i="91"/>
  <c r="M13" i="91" s="1"/>
  <c r="J13" i="91"/>
  <c r="K13" i="91" s="1"/>
  <c r="L13" i="91" s="1"/>
  <c r="H16" i="91"/>
  <c r="M16" i="91" s="1"/>
  <c r="J16" i="91"/>
  <c r="K16" i="91" s="1"/>
  <c r="L16" i="91" s="1"/>
  <c r="H14" i="91"/>
  <c r="M14" i="91" s="1"/>
  <c r="J14" i="91"/>
  <c r="K14" i="91" s="1"/>
  <c r="L14" i="91" s="1"/>
  <c r="H10" i="91"/>
  <c r="M10" i="91" s="1"/>
  <c r="J10" i="91"/>
  <c r="K10" i="91" s="1"/>
  <c r="L10" i="91" s="1"/>
  <c r="H6" i="91"/>
  <c r="M6" i="91" s="1"/>
  <c r="J6" i="91"/>
  <c r="K6" i="91" s="1"/>
  <c r="L6" i="91" s="1"/>
  <c r="I37" i="91"/>
  <c r="J36" i="91"/>
  <c r="M3" i="91"/>
  <c r="H17" i="91"/>
  <c r="M17" i="91" s="1"/>
  <c r="J3" i="91"/>
  <c r="K3" i="91" s="1"/>
  <c r="M4" i="91" l="1"/>
  <c r="M18" i="91" s="1"/>
  <c r="H18" i="91"/>
  <c r="J37" i="91"/>
  <c r="K37" i="91" s="1"/>
  <c r="L37" i="91" s="1"/>
  <c r="I38" i="91"/>
  <c r="K36" i="91"/>
  <c r="K18" i="91"/>
  <c r="J18" i="91"/>
  <c r="L3" i="91"/>
  <c r="J3" i="79"/>
  <c r="L3" i="79" s="1"/>
  <c r="J2" i="79"/>
  <c r="L36" i="91" l="1"/>
  <c r="I39" i="91"/>
  <c r="J38" i="91"/>
  <c r="J4" i="79"/>
  <c r="L2" i="79"/>
  <c r="L4" i="79" s="1"/>
  <c r="K38" i="91" l="1"/>
  <c r="I40" i="91"/>
  <c r="J39" i="91"/>
  <c r="K39" i="91" s="1"/>
  <c r="L39" i="91" s="1"/>
  <c r="I41" i="91" l="1"/>
  <c r="J40" i="91"/>
  <c r="L38" i="91"/>
  <c r="K40" i="91" l="1"/>
  <c r="J41" i="91"/>
  <c r="K41" i="91" s="1"/>
  <c r="L41" i="91" s="1"/>
  <c r="I42" i="91"/>
  <c r="I43" i="91" l="1"/>
  <c r="J42" i="91"/>
  <c r="K42" i="91" s="1"/>
  <c r="L42" i="91" s="1"/>
  <c r="L40" i="91"/>
  <c r="I44" i="91" l="1"/>
  <c r="J43" i="91"/>
  <c r="K43" i="91" s="1"/>
  <c r="L43" i="91" s="1"/>
  <c r="I45" i="91" l="1"/>
  <c r="J44" i="91"/>
  <c r="K44" i="91" s="1"/>
  <c r="L44" i="91" s="1"/>
  <c r="J45" i="91" l="1"/>
  <c r="K45" i="91" s="1"/>
  <c r="L45" i="91" s="1"/>
  <c r="I46" i="91"/>
  <c r="I47" i="91" l="1"/>
  <c r="J46" i="91"/>
  <c r="K46" i="91" s="1"/>
  <c r="L46" i="91" s="1"/>
  <c r="I48" i="91" l="1"/>
  <c r="J47" i="91"/>
  <c r="K47" i="91" s="1"/>
  <c r="L47" i="91" s="1"/>
  <c r="I49" i="91" l="1"/>
  <c r="J48" i="91"/>
  <c r="K48" i="91" s="1"/>
  <c r="L48" i="91" s="1"/>
  <c r="J49" i="91" l="1"/>
  <c r="K49" i="91" s="1"/>
  <c r="L49" i="91" s="1"/>
  <c r="I50" i="91"/>
  <c r="I51" i="91" l="1"/>
  <c r="J50" i="91"/>
  <c r="K50" i="91" s="1"/>
  <c r="L50" i="91" s="1"/>
  <c r="I52" i="91" l="1"/>
  <c r="J51" i="91"/>
  <c r="K51" i="91" s="1"/>
  <c r="L51" i="91" s="1"/>
  <c r="I53" i="91" l="1"/>
  <c r="J52" i="91"/>
  <c r="K52" i="91" s="1"/>
  <c r="L52" i="91" s="1"/>
  <c r="J53" i="91" l="1"/>
  <c r="K53" i="91" s="1"/>
  <c r="L53" i="91" s="1"/>
  <c r="I54" i="91"/>
  <c r="I55" i="91" l="1"/>
  <c r="J54" i="91"/>
  <c r="K54" i="91" s="1"/>
  <c r="L54" i="91" s="1"/>
  <c r="I56" i="91" l="1"/>
  <c r="J55" i="91"/>
  <c r="K55" i="91" s="1"/>
  <c r="L55" i="91" s="1"/>
  <c r="I57" i="91" l="1"/>
  <c r="J56" i="91"/>
  <c r="K56" i="91" s="1"/>
  <c r="L56" i="91" s="1"/>
  <c r="J57" i="91" l="1"/>
  <c r="K57" i="91" s="1"/>
  <c r="L57" i="91" s="1"/>
  <c r="I58" i="91"/>
  <c r="I59" i="91" l="1"/>
  <c r="J58" i="91"/>
  <c r="K58" i="91" s="1"/>
  <c r="L58" i="91" s="1"/>
  <c r="I60" i="91" l="1"/>
  <c r="J59" i="91"/>
  <c r="K59" i="91" s="1"/>
  <c r="L59" i="91" s="1"/>
  <c r="I61" i="91" l="1"/>
  <c r="J61" i="91" s="1"/>
  <c r="J60" i="91"/>
  <c r="K60" i="91" s="1"/>
  <c r="L60" i="91" s="1"/>
  <c r="K61" i="91" l="1"/>
  <c r="J62" i="91"/>
  <c r="L61" i="91" l="1"/>
  <c r="K62" i="91"/>
</calcChain>
</file>

<file path=xl/sharedStrings.xml><?xml version="1.0" encoding="utf-8"?>
<sst xmlns="http://schemas.openxmlformats.org/spreadsheetml/2006/main" count="107" uniqueCount="37">
  <si>
    <t>Flat No.</t>
  </si>
  <si>
    <t>Sr. No.</t>
  </si>
  <si>
    <t>Floor No.</t>
  </si>
  <si>
    <t>Total</t>
  </si>
  <si>
    <t>Sr.</t>
  </si>
  <si>
    <t>Total Flats</t>
  </si>
  <si>
    <t>CA</t>
  </si>
  <si>
    <t>BUA</t>
  </si>
  <si>
    <t>Value</t>
  </si>
  <si>
    <t xml:space="preserve">RV </t>
  </si>
  <si>
    <t>Composition</t>
  </si>
  <si>
    <t xml:space="preserve">Built up Area in 
Sq. Ft. 
</t>
  </si>
  <si>
    <t>2BHK</t>
  </si>
  <si>
    <t>Comp</t>
  </si>
  <si>
    <t>2 BHK</t>
  </si>
  <si>
    <t xml:space="preserve"> As per Approved Plan RERA Carpet Area in 
Sq. Ft.                      
</t>
  </si>
  <si>
    <t>1BHK</t>
  </si>
  <si>
    <t>1 BHK</t>
  </si>
  <si>
    <t xml:space="preserve"> Total Area in 
Sq. Ft.                      
</t>
  </si>
  <si>
    <r>
      <t xml:space="preserve">Rate per 
Sq. ft. on Total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</si>
  <si>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</si>
  <si>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</si>
  <si>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</si>
  <si>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</si>
  <si>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t>Bldg 1</t>
  </si>
  <si>
    <t>101, 201, 301, 401, 501</t>
  </si>
  <si>
    <t>102, 202, 302, 402</t>
  </si>
  <si>
    <t>203, 303, 403</t>
  </si>
  <si>
    <t>204, 304, 404</t>
  </si>
  <si>
    <t xml:space="preserve"> As per Builder Chaaja +  40% Natrual Terrace in 
Sq. Ft.                      
</t>
  </si>
  <si>
    <t xml:space="preserve">Approved </t>
  </si>
  <si>
    <t>Proposed</t>
  </si>
  <si>
    <t xml:space="preserve"> As per Builder Chaaja + Terrace in 
Sq. Ft.                      
</t>
  </si>
  <si>
    <t xml:space="preserve"> As per Builder Carpet Area in 
Sq. Ft.                      
</t>
  </si>
  <si>
    <t xml:space="preserve">Proposed </t>
  </si>
  <si>
    <t xml:space="preserve">1 BHK - 06                                       2 BHK - 09                                                           </t>
  </si>
  <si>
    <t xml:space="preserve">1 BHK - 20                                         2 BHK - 19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</si>
</sst>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00"/>
    <numFmt numFmtId="165" formatCode="_ * #,##0_ ;_ * \-#,##0_ ;_ * &quot;-&quot;??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sz val="11"/>
      <color rgb="FF333333"/>
      <name val="Open Sans"/>
      <family val="2"/>
    </font>
    <font>
      <b/>
      <sz val="7"/>
      <color theme="1"/>
      <name val="Arial Narrow"/>
      <family val="2"/>
    </font>
    <font>
      <b/>
      <sz val="11"/>
      <color rgb="FFFF0000"/>
      <name val="Calibri"/>
      <family val="2"/>
      <scheme val="minor"/>
    </font>
    <font>
      <sz val="11"/>
      <color rgb="FF333333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theme="1"/>
      <name val="Rupee Foradian"/>
      <family val="2"/>
    </font>
    <font>
      <b/>
      <sz val="7"/>
      <color theme="1"/>
      <name val="Calibri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color rgb="FF00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/>
      <right style="medium">
        <color rgb="FFDDDDDD"/>
      </right>
      <top/>
      <bottom/>
      <diagonal/>
    </border>
    <border>
      <left/>
      <right/>
      <top/>
      <bottom style="medium">
        <color rgb="FFDDDDDD"/>
      </bottom>
      <diagonal/>
    </border>
    <border>
      <left/>
      <right style="medium">
        <color rgb="FFDDDDDD"/>
      </right>
      <top/>
      <bottom style="medium">
        <color rgb="FFDDDDDD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/>
    <xf numFmtId="1" fontId="2" fillId="0" borderId="0" xfId="0" applyNumberFormat="1" applyFont="1"/>
    <xf numFmtId="1" fontId="0" fillId="0" borderId="0" xfId="0" applyNumberFormat="1"/>
    <xf numFmtId="0" fontId="3" fillId="0" borderId="0" xfId="0" applyFont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43" fontId="2" fillId="0" borderId="0" xfId="1" applyFont="1"/>
    <xf numFmtId="1" fontId="0" fillId="0" borderId="0" xfId="0" applyNumberFormat="1" applyAlignment="1">
      <alignment horizontal="center"/>
    </xf>
    <xf numFmtId="1" fontId="0" fillId="0" borderId="0" xfId="0" applyNumberFormat="1" applyAlignment="1" applyProtection="1">
      <alignment horizontal="center"/>
      <protection hidden="1"/>
    </xf>
    <xf numFmtId="0" fontId="2" fillId="0" borderId="0" xfId="0" applyFont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43" fontId="6" fillId="0" borderId="0" xfId="0" applyNumberFormat="1" applyFont="1"/>
    <xf numFmtId="0" fontId="7" fillId="2" borderId="7" xfId="0" applyFont="1" applyFill="1" applyBorder="1" applyAlignment="1">
      <alignment horizontal="left" vertical="top" wrapText="1"/>
    </xf>
    <xf numFmtId="0" fontId="7" fillId="3" borderId="7" xfId="0" applyFont="1" applyFill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8" fillId="0" borderId="0" xfId="0" applyFont="1"/>
    <xf numFmtId="2" fontId="2" fillId="0" borderId="0" xfId="0" applyNumberFormat="1" applyFont="1"/>
    <xf numFmtId="0" fontId="9" fillId="0" borderId="0" xfId="0" applyFont="1"/>
    <xf numFmtId="2" fontId="8" fillId="0" borderId="0" xfId="0" applyNumberFormat="1" applyFont="1"/>
    <xf numFmtId="1" fontId="8" fillId="0" borderId="0" xfId="0" applyNumberFormat="1" applyFont="1" applyAlignment="1">
      <alignment horizontal="center"/>
    </xf>
    <xf numFmtId="164" fontId="0" fillId="0" borderId="0" xfId="0" applyNumberFormat="1"/>
    <xf numFmtId="0" fontId="0" fillId="0" borderId="9" xfId="0" applyBorder="1"/>
    <xf numFmtId="0" fontId="5" fillId="5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43" fontId="14" fillId="0" borderId="1" xfId="1" applyFont="1" applyBorder="1" applyAlignment="1">
      <alignment horizontal="left"/>
    </xf>
    <xf numFmtId="43" fontId="14" fillId="0" borderId="1" xfId="1" applyFont="1" applyBorder="1" applyAlignment="1">
      <alignment horizontal="center"/>
    </xf>
    <xf numFmtId="1" fontId="14" fillId="0" borderId="1" xfId="2" applyNumberFormat="1" applyFont="1" applyBorder="1" applyAlignment="1">
      <alignment horizontal="center" vertical="top" wrapText="1"/>
    </xf>
    <xf numFmtId="165" fontId="14" fillId="0" borderId="1" xfId="1" applyNumberFormat="1" applyFont="1" applyFill="1" applyBorder="1" applyAlignment="1">
      <alignment horizontal="center"/>
    </xf>
    <xf numFmtId="1" fontId="14" fillId="0" borderId="5" xfId="0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1" fontId="14" fillId="0" borderId="10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1" fontId="15" fillId="0" borderId="3" xfId="0" applyNumberFormat="1" applyFont="1" applyBorder="1" applyAlignment="1">
      <alignment horizontal="center"/>
    </xf>
    <xf numFmtId="43" fontId="15" fillId="0" borderId="3" xfId="1" applyFont="1" applyBorder="1" applyAlignment="1">
      <alignment horizontal="center"/>
    </xf>
    <xf numFmtId="1" fontId="14" fillId="0" borderId="3" xfId="2" applyNumberFormat="1" applyFont="1" applyBorder="1" applyAlignment="1">
      <alignment horizontal="center" vertical="top" wrapText="1"/>
    </xf>
    <xf numFmtId="165" fontId="15" fillId="0" borderId="3" xfId="1" applyNumberFormat="1" applyFont="1" applyFill="1" applyBorder="1" applyAlignment="1">
      <alignment horizontal="center"/>
    </xf>
    <xf numFmtId="0" fontId="14" fillId="5" borderId="9" xfId="0" applyFont="1" applyFill="1" applyBorder="1" applyAlignment="1">
      <alignment horizontal="center"/>
    </xf>
    <xf numFmtId="1" fontId="14" fillId="0" borderId="9" xfId="0" applyNumberFormat="1" applyFont="1" applyBorder="1" applyAlignment="1">
      <alignment horizontal="center" vertical="center"/>
    </xf>
    <xf numFmtId="1" fontId="14" fillId="0" borderId="9" xfId="0" applyNumberFormat="1" applyFont="1" applyBorder="1" applyAlignment="1">
      <alignment horizontal="center"/>
    </xf>
    <xf numFmtId="2" fontId="14" fillId="0" borderId="9" xfId="0" applyNumberFormat="1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43" fontId="14" fillId="0" borderId="9" xfId="1" applyFont="1" applyFill="1" applyBorder="1" applyAlignment="1">
      <alignment horizontal="center"/>
    </xf>
    <xf numFmtId="1" fontId="14" fillId="0" borderId="9" xfId="2" applyNumberFormat="1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4" fillId="5" borderId="0" xfId="0" applyFont="1" applyFill="1" applyAlignment="1">
      <alignment horizontal="center"/>
    </xf>
    <xf numFmtId="1" fontId="14" fillId="0" borderId="0" xfId="0" applyNumberFormat="1" applyFont="1" applyAlignment="1">
      <alignment horizontal="center" vertical="center"/>
    </xf>
    <xf numFmtId="1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43" fontId="14" fillId="0" borderId="0" xfId="1" applyFont="1" applyFill="1" applyBorder="1" applyAlignment="1">
      <alignment horizontal="center"/>
    </xf>
    <xf numFmtId="1" fontId="14" fillId="0" borderId="0" xfId="2" applyNumberFormat="1" applyFont="1" applyAlignment="1">
      <alignment horizontal="center" vertical="top" wrapText="1"/>
    </xf>
    <xf numFmtId="165" fontId="14" fillId="0" borderId="0" xfId="1" applyNumberFormat="1" applyFont="1" applyFill="1" applyBorder="1" applyAlignment="1">
      <alignment horizontal="center"/>
    </xf>
    <xf numFmtId="0" fontId="15" fillId="5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1" fontId="15" fillId="0" borderId="0" xfId="0" applyNumberFormat="1" applyFont="1" applyAlignment="1">
      <alignment horizontal="center"/>
    </xf>
    <xf numFmtId="43" fontId="15" fillId="0" borderId="0" xfId="0" applyNumberFormat="1" applyFont="1" applyAlignment="1">
      <alignment horizontal="center"/>
    </xf>
    <xf numFmtId="1" fontId="14" fillId="0" borderId="0" xfId="0" applyNumberFormat="1" applyFont="1" applyAlignment="1">
      <alignment horizontal="center" vertical="top" wrapText="1"/>
    </xf>
    <xf numFmtId="165" fontId="15" fillId="0" borderId="0" xfId="0" applyNumberFormat="1" applyFont="1" applyAlignment="1">
      <alignment horizontal="center"/>
    </xf>
    <xf numFmtId="0" fontId="14" fillId="5" borderId="0" xfId="0" applyFont="1" applyFill="1"/>
    <xf numFmtId="0" fontId="14" fillId="0" borderId="0" xfId="0" applyFont="1"/>
    <xf numFmtId="2" fontId="14" fillId="0" borderId="0" xfId="0" applyNumberFormat="1" applyFont="1" applyAlignment="1">
      <alignment horizontal="center"/>
    </xf>
    <xf numFmtId="1" fontId="9" fillId="0" borderId="0" xfId="0" applyNumberFormat="1" applyFont="1"/>
    <xf numFmtId="43" fontId="9" fillId="0" borderId="0" xfId="0" applyNumberFormat="1" applyFont="1"/>
    <xf numFmtId="0" fontId="14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14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17" fillId="0" borderId="1" xfId="0" applyFont="1" applyBorder="1" applyAlignment="1">
      <alignment horizontal="center"/>
    </xf>
    <xf numFmtId="1" fontId="16" fillId="0" borderId="1" xfId="0" applyNumberFormat="1" applyFont="1" applyBorder="1" applyAlignment="1">
      <alignment horizontal="center"/>
    </xf>
    <xf numFmtId="43" fontId="16" fillId="0" borderId="1" xfId="1" applyFont="1" applyBorder="1" applyAlignment="1">
      <alignment horizontal="center"/>
    </xf>
    <xf numFmtId="43" fontId="11" fillId="0" borderId="0" xfId="1" applyFont="1"/>
    <xf numFmtId="43" fontId="0" fillId="0" borderId="0" xfId="0" applyNumberFormat="1"/>
    <xf numFmtId="0" fontId="0" fillId="2" borderId="0" xfId="0" applyFill="1"/>
    <xf numFmtId="0" fontId="0" fillId="2" borderId="7" xfId="0" applyFill="1" applyBorder="1" applyAlignment="1">
      <alignment vertical="top" wrapText="1"/>
    </xf>
    <xf numFmtId="0" fontId="0" fillId="3" borderId="7" xfId="0" applyFill="1" applyBorder="1" applyAlignment="1">
      <alignment vertical="top" wrapText="1"/>
    </xf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4" fillId="3" borderId="11" xfId="0" applyFont="1" applyFill="1" applyBorder="1" applyAlignment="1">
      <alignment vertical="top" wrapText="1"/>
    </xf>
    <xf numFmtId="1" fontId="19" fillId="0" borderId="1" xfId="0" applyNumberFormat="1" applyFont="1" applyBorder="1" applyAlignment="1">
      <alignment horizontal="center"/>
    </xf>
    <xf numFmtId="1" fontId="19" fillId="0" borderId="16" xfId="0" applyNumberFormat="1" applyFont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43" fontId="15" fillId="0" borderId="1" xfId="1" applyFont="1" applyBorder="1" applyAlignment="1">
      <alignment horizontal="left"/>
    </xf>
    <xf numFmtId="43" fontId="15" fillId="0" borderId="1" xfId="1" applyFont="1" applyBorder="1" applyAlignment="1">
      <alignment horizontal="center"/>
    </xf>
    <xf numFmtId="1" fontId="15" fillId="0" borderId="1" xfId="2" applyNumberFormat="1" applyFont="1" applyBorder="1" applyAlignment="1">
      <alignment horizontal="center" vertical="top" wrapText="1"/>
    </xf>
    <xf numFmtId="165" fontId="15" fillId="0" borderId="1" xfId="1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5" fillId="5" borderId="3" xfId="0" applyFont="1" applyFill="1" applyBorder="1" applyAlignment="1">
      <alignment horizontal="center"/>
    </xf>
    <xf numFmtId="0" fontId="18" fillId="5" borderId="15" xfId="0" applyFont="1" applyFill="1" applyBorder="1" applyAlignment="1">
      <alignment horizontal="center"/>
    </xf>
    <xf numFmtId="0" fontId="15" fillId="5" borderId="5" xfId="0" applyFont="1" applyFill="1" applyBorder="1" applyAlignment="1">
      <alignment horizontal="center"/>
    </xf>
    <xf numFmtId="0" fontId="15" fillId="5" borderId="6" xfId="0" applyFont="1" applyFill="1" applyBorder="1" applyAlignment="1">
      <alignment horizontal="center"/>
    </xf>
    <xf numFmtId="0" fontId="15" fillId="5" borderId="2" xfId="0" applyFont="1" applyFill="1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1" fontId="19" fillId="0" borderId="3" xfId="0" applyNumberFormat="1" applyFont="1" applyBorder="1" applyAlignment="1">
      <alignment horizontal="center" vertical="center"/>
    </xf>
    <xf numFmtId="1" fontId="19" fillId="0" borderId="4" xfId="0" applyNumberFormat="1" applyFont="1" applyBorder="1" applyAlignment="1">
      <alignment horizontal="center" vertical="center"/>
    </xf>
    <xf numFmtId="43" fontId="19" fillId="0" borderId="3" xfId="0" applyNumberFormat="1" applyFont="1" applyBorder="1" applyAlignment="1">
      <alignment horizontal="center" vertical="center"/>
    </xf>
    <xf numFmtId="43" fontId="19" fillId="0" borderId="4" xfId="0" applyNumberFormat="1" applyFont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1" fontId="19" fillId="0" borderId="2" xfId="0" applyNumberFormat="1" applyFont="1" applyBorder="1" applyAlignment="1">
      <alignment horizontal="center" vertical="center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25</xdr:col>
      <xdr:colOff>428625</xdr:colOff>
      <xdr:row>18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8ADCB1C-8A08-3810-B7CF-0D695758B9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582" t="21479" r="5691" b="43804"/>
        <a:stretch/>
      </xdr:blipFill>
      <xdr:spPr>
        <a:xfrm>
          <a:off x="0" y="0"/>
          <a:ext cx="16411575" cy="3571875"/>
        </a:xfrm>
        <a:prstGeom prst="rect">
          <a:avLst/>
        </a:prstGeom>
        <a:ln w="889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7</xdr:col>
      <xdr:colOff>438150</xdr:colOff>
      <xdr:row>18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79D5D4-54C7-4F6E-B970-760F3076351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8173" t="37865" r="39644" b="26214"/>
        <a:stretch/>
      </xdr:blipFill>
      <xdr:spPr>
        <a:xfrm>
          <a:off x="85725" y="0"/>
          <a:ext cx="5886450" cy="3695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EF0F1-7358-4602-92FA-4FF7F9E81D7E}">
  <dimension ref="A1:P134"/>
  <sheetViews>
    <sheetView topLeftCell="A37" zoomScale="145" zoomScaleNormal="145" workbookViewId="0">
      <selection activeCell="J14" sqref="J14"/>
    </sheetView>
  </sheetViews>
  <sheetFormatPr defaultRowHeight="15" x14ac:dyDescent="0.25"/>
  <cols>
    <col min="1" max="1" width="4" style="63" customWidth="1"/>
    <col min="2" max="3" width="5.140625" style="68" customWidth="1"/>
    <col min="4" max="4" width="7.28515625" style="64" customWidth="1"/>
    <col min="5" max="5" width="7.140625" style="65" customWidth="1"/>
    <col min="6" max="6" width="7.5703125" style="65" customWidth="1"/>
    <col min="7" max="7" width="6.140625" style="65" customWidth="1"/>
    <col min="8" max="8" width="7.28515625" style="17" customWidth="1"/>
    <col min="9" max="9" width="7.140625" style="17" customWidth="1"/>
    <col min="10" max="10" width="15.28515625" style="17" customWidth="1"/>
    <col min="11" max="11" width="14.42578125" style="17" customWidth="1"/>
    <col min="12" max="12" width="7.7109375" style="17" customWidth="1"/>
    <col min="13" max="13" width="11.42578125" style="17" customWidth="1"/>
    <col min="14" max="14" width="16.5703125" customWidth="1"/>
    <col min="15" max="15" width="16.140625" customWidth="1"/>
  </cols>
  <sheetData>
    <row r="1" spans="1:16" ht="18" x14ac:dyDescent="0.25">
      <c r="A1" s="96" t="s">
        <v>30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6" ht="60.75" customHeight="1" x14ac:dyDescent="0.25">
      <c r="A2" s="22" t="s">
        <v>1</v>
      </c>
      <c r="B2" s="23" t="s">
        <v>0</v>
      </c>
      <c r="C2" s="23" t="s">
        <v>2</v>
      </c>
      <c r="D2" s="23" t="s">
        <v>13</v>
      </c>
      <c r="E2" s="23" t="s">
        <v>15</v>
      </c>
      <c r="F2" s="23" t="s">
        <v>29</v>
      </c>
      <c r="G2" s="23" t="s">
        <v>18</v>
      </c>
      <c r="H2" s="23" t="s">
        <v>11</v>
      </c>
      <c r="I2" s="23" t="s">
        <v>19</v>
      </c>
      <c r="J2" s="23" t="s">
        <v>20</v>
      </c>
      <c r="K2" s="24" t="s">
        <v>21</v>
      </c>
      <c r="L2" s="25" t="s">
        <v>22</v>
      </c>
      <c r="M2" s="25" t="s">
        <v>23</v>
      </c>
      <c r="N2" s="5"/>
    </row>
    <row r="3" spans="1:16" ht="15.75" customHeight="1" x14ac:dyDescent="0.25">
      <c r="A3" s="26">
        <v>1</v>
      </c>
      <c r="B3" s="27">
        <v>101</v>
      </c>
      <c r="C3" s="27">
        <v>1</v>
      </c>
      <c r="D3" s="28" t="s">
        <v>14</v>
      </c>
      <c r="E3" s="28">
        <v>571</v>
      </c>
      <c r="F3" s="28">
        <v>189</v>
      </c>
      <c r="G3" s="28">
        <f>E3+F3</f>
        <v>760</v>
      </c>
      <c r="H3" s="28">
        <f>G3*1.1</f>
        <v>836.00000000000011</v>
      </c>
      <c r="I3" s="29">
        <v>12600</v>
      </c>
      <c r="J3" s="30">
        <f>G3*I3</f>
        <v>9576000</v>
      </c>
      <c r="K3" s="31">
        <f>J3*1.08</f>
        <v>10342080</v>
      </c>
      <c r="L3" s="32">
        <f t="shared" ref="L3" si="0">MROUND((K3*0.025/12),500)</f>
        <v>21500</v>
      </c>
      <c r="M3" s="33">
        <f>H3*2600</f>
        <v>2173600.0000000005</v>
      </c>
    </row>
    <row r="4" spans="1:16" ht="15.75" customHeight="1" x14ac:dyDescent="0.25">
      <c r="A4" s="26">
        <v>2</v>
      </c>
      <c r="B4" s="27">
        <v>102</v>
      </c>
      <c r="C4" s="27">
        <v>1</v>
      </c>
      <c r="D4" s="28" t="s">
        <v>14</v>
      </c>
      <c r="E4" s="28">
        <v>571</v>
      </c>
      <c r="F4" s="28">
        <v>195</v>
      </c>
      <c r="G4" s="28">
        <f t="shared" ref="G4:G17" si="1">E4+F4</f>
        <v>766</v>
      </c>
      <c r="H4" s="28">
        <f t="shared" ref="H4:H17" si="2">G4*1.1</f>
        <v>842.6</v>
      </c>
      <c r="I4" s="29">
        <v>12600</v>
      </c>
      <c r="J4" s="30">
        <f t="shared" ref="J4:J17" si="3">G4*I4</f>
        <v>9651600</v>
      </c>
      <c r="K4" s="31">
        <f t="shared" ref="K4:K17" si="4">J4*1.08</f>
        <v>10423728</v>
      </c>
      <c r="L4" s="32">
        <f t="shared" ref="L4:L17" si="5">MROUND((K4*0.025/12),500)</f>
        <v>21500</v>
      </c>
      <c r="M4" s="33">
        <f t="shared" ref="M4:M17" si="6">H4*2600</f>
        <v>2190760</v>
      </c>
    </row>
    <row r="5" spans="1:16" ht="15.75" customHeight="1" x14ac:dyDescent="0.25">
      <c r="A5" s="26">
        <v>3</v>
      </c>
      <c r="B5" s="34">
        <v>201</v>
      </c>
      <c r="C5" s="27">
        <v>2</v>
      </c>
      <c r="D5" s="28" t="s">
        <v>14</v>
      </c>
      <c r="E5" s="28">
        <v>571</v>
      </c>
      <c r="F5" s="28">
        <v>102</v>
      </c>
      <c r="G5" s="28">
        <f t="shared" si="1"/>
        <v>673</v>
      </c>
      <c r="H5" s="28">
        <f t="shared" si="2"/>
        <v>740.30000000000007</v>
      </c>
      <c r="I5" s="29">
        <v>12600</v>
      </c>
      <c r="J5" s="30">
        <f t="shared" si="3"/>
        <v>8479800</v>
      </c>
      <c r="K5" s="31">
        <f t="shared" si="4"/>
        <v>9158184</v>
      </c>
      <c r="L5" s="32">
        <f t="shared" si="5"/>
        <v>19000</v>
      </c>
      <c r="M5" s="33">
        <f t="shared" si="6"/>
        <v>1924780.0000000002</v>
      </c>
    </row>
    <row r="6" spans="1:16" ht="15.75" customHeight="1" x14ac:dyDescent="0.25">
      <c r="A6" s="26">
        <v>4</v>
      </c>
      <c r="B6" s="34">
        <v>202</v>
      </c>
      <c r="C6" s="27">
        <v>2</v>
      </c>
      <c r="D6" s="28" t="s">
        <v>14</v>
      </c>
      <c r="E6" s="28">
        <v>571</v>
      </c>
      <c r="F6" s="28">
        <v>102</v>
      </c>
      <c r="G6" s="28">
        <f t="shared" si="1"/>
        <v>673</v>
      </c>
      <c r="H6" s="28">
        <f t="shared" si="2"/>
        <v>740.30000000000007</v>
      </c>
      <c r="I6" s="29">
        <v>12600</v>
      </c>
      <c r="J6" s="30">
        <f t="shared" si="3"/>
        <v>8479800</v>
      </c>
      <c r="K6" s="31">
        <f t="shared" si="4"/>
        <v>9158184</v>
      </c>
      <c r="L6" s="32">
        <f t="shared" si="5"/>
        <v>19000</v>
      </c>
      <c r="M6" s="33">
        <f t="shared" si="6"/>
        <v>1924780.0000000002</v>
      </c>
    </row>
    <row r="7" spans="1:16" ht="15.75" customHeight="1" x14ac:dyDescent="0.25">
      <c r="A7" s="26">
        <v>5</v>
      </c>
      <c r="B7" s="34">
        <v>203</v>
      </c>
      <c r="C7" s="27">
        <v>2</v>
      </c>
      <c r="D7" s="28" t="s">
        <v>17</v>
      </c>
      <c r="E7" s="28">
        <v>379</v>
      </c>
      <c r="F7" s="28">
        <f>46+51</f>
        <v>97</v>
      </c>
      <c r="G7" s="28">
        <f t="shared" si="1"/>
        <v>476</v>
      </c>
      <c r="H7" s="28">
        <f t="shared" si="2"/>
        <v>523.6</v>
      </c>
      <c r="I7" s="29">
        <v>12600</v>
      </c>
      <c r="J7" s="30">
        <f t="shared" si="3"/>
        <v>5997600</v>
      </c>
      <c r="K7" s="31">
        <f t="shared" si="4"/>
        <v>6477408</v>
      </c>
      <c r="L7" s="32">
        <f t="shared" si="5"/>
        <v>13500</v>
      </c>
      <c r="M7" s="33">
        <f t="shared" si="6"/>
        <v>1361360</v>
      </c>
    </row>
    <row r="8" spans="1:16" ht="15.75" customHeight="1" x14ac:dyDescent="0.25">
      <c r="A8" s="26">
        <v>6</v>
      </c>
      <c r="B8" s="34">
        <v>204</v>
      </c>
      <c r="C8" s="27">
        <v>2</v>
      </c>
      <c r="D8" s="28" t="s">
        <v>17</v>
      </c>
      <c r="E8" s="28">
        <v>379</v>
      </c>
      <c r="F8" s="28">
        <v>75</v>
      </c>
      <c r="G8" s="28">
        <f t="shared" si="1"/>
        <v>454</v>
      </c>
      <c r="H8" s="28">
        <f t="shared" si="2"/>
        <v>499.40000000000003</v>
      </c>
      <c r="I8" s="29">
        <v>12600</v>
      </c>
      <c r="J8" s="30">
        <f t="shared" si="3"/>
        <v>5720400</v>
      </c>
      <c r="K8" s="31">
        <f t="shared" si="4"/>
        <v>6178032</v>
      </c>
      <c r="L8" s="32">
        <f t="shared" si="5"/>
        <v>13000</v>
      </c>
      <c r="M8" s="33">
        <f t="shared" si="6"/>
        <v>1298440</v>
      </c>
      <c r="O8">
        <f>7000000/804</f>
        <v>8706.4676616915422</v>
      </c>
      <c r="P8">
        <f>7000000/G8</f>
        <v>15418.502202643172</v>
      </c>
    </row>
    <row r="9" spans="1:16" ht="15.75" customHeight="1" x14ac:dyDescent="0.25">
      <c r="A9" s="26">
        <v>7</v>
      </c>
      <c r="B9" s="34">
        <v>301</v>
      </c>
      <c r="C9" s="35">
        <v>3</v>
      </c>
      <c r="D9" s="28" t="s">
        <v>14</v>
      </c>
      <c r="E9" s="28">
        <v>571</v>
      </c>
      <c r="F9" s="28">
        <v>102</v>
      </c>
      <c r="G9" s="28">
        <f t="shared" si="1"/>
        <v>673</v>
      </c>
      <c r="H9" s="28">
        <f t="shared" si="2"/>
        <v>740.30000000000007</v>
      </c>
      <c r="I9" s="29">
        <v>12600</v>
      </c>
      <c r="J9" s="30">
        <f t="shared" si="3"/>
        <v>8479800</v>
      </c>
      <c r="K9" s="31">
        <f t="shared" si="4"/>
        <v>9158184</v>
      </c>
      <c r="L9" s="32">
        <f t="shared" si="5"/>
        <v>19000</v>
      </c>
      <c r="M9" s="33">
        <f t="shared" si="6"/>
        <v>1924780.0000000002</v>
      </c>
    </row>
    <row r="10" spans="1:16" ht="15.75" customHeight="1" x14ac:dyDescent="0.25">
      <c r="A10" s="26">
        <v>8</v>
      </c>
      <c r="B10" s="34">
        <v>302</v>
      </c>
      <c r="C10" s="35">
        <v>3</v>
      </c>
      <c r="D10" s="28" t="s">
        <v>14</v>
      </c>
      <c r="E10" s="28">
        <v>571</v>
      </c>
      <c r="F10" s="28">
        <v>102</v>
      </c>
      <c r="G10" s="28">
        <f t="shared" si="1"/>
        <v>673</v>
      </c>
      <c r="H10" s="28">
        <f t="shared" si="2"/>
        <v>740.30000000000007</v>
      </c>
      <c r="I10" s="29">
        <v>12600</v>
      </c>
      <c r="J10" s="30">
        <f t="shared" si="3"/>
        <v>8479800</v>
      </c>
      <c r="K10" s="31">
        <f t="shared" si="4"/>
        <v>9158184</v>
      </c>
      <c r="L10" s="32">
        <f t="shared" si="5"/>
        <v>19000</v>
      </c>
      <c r="M10" s="33">
        <f t="shared" si="6"/>
        <v>1924780.0000000002</v>
      </c>
    </row>
    <row r="11" spans="1:16" ht="15.75" customHeight="1" x14ac:dyDescent="0.25">
      <c r="A11" s="26">
        <v>9</v>
      </c>
      <c r="B11" s="34">
        <v>303</v>
      </c>
      <c r="C11" s="35">
        <v>3</v>
      </c>
      <c r="D11" s="28" t="s">
        <v>17</v>
      </c>
      <c r="E11" s="28">
        <v>379</v>
      </c>
      <c r="F11" s="28">
        <v>75</v>
      </c>
      <c r="G11" s="28">
        <f t="shared" si="1"/>
        <v>454</v>
      </c>
      <c r="H11" s="28">
        <f t="shared" si="2"/>
        <v>499.40000000000003</v>
      </c>
      <c r="I11" s="29">
        <v>12600</v>
      </c>
      <c r="J11" s="30">
        <f t="shared" si="3"/>
        <v>5720400</v>
      </c>
      <c r="K11" s="31">
        <f t="shared" si="4"/>
        <v>6178032</v>
      </c>
      <c r="L11" s="32">
        <f t="shared" si="5"/>
        <v>13000</v>
      </c>
      <c r="M11" s="33">
        <f t="shared" si="6"/>
        <v>1298440</v>
      </c>
    </row>
    <row r="12" spans="1:16" ht="15.75" customHeight="1" x14ac:dyDescent="0.25">
      <c r="A12" s="26">
        <v>10</v>
      </c>
      <c r="B12" s="34">
        <v>304</v>
      </c>
      <c r="C12" s="35">
        <v>3</v>
      </c>
      <c r="D12" s="28" t="s">
        <v>17</v>
      </c>
      <c r="E12" s="28">
        <v>379</v>
      </c>
      <c r="F12" s="28">
        <v>75</v>
      </c>
      <c r="G12" s="28">
        <f t="shared" si="1"/>
        <v>454</v>
      </c>
      <c r="H12" s="28">
        <f t="shared" si="2"/>
        <v>499.40000000000003</v>
      </c>
      <c r="I12" s="29">
        <v>12600</v>
      </c>
      <c r="J12" s="30">
        <f t="shared" si="3"/>
        <v>5720400</v>
      </c>
      <c r="K12" s="31">
        <f t="shared" si="4"/>
        <v>6178032</v>
      </c>
      <c r="L12" s="32">
        <f t="shared" si="5"/>
        <v>13000</v>
      </c>
      <c r="M12" s="33">
        <f t="shared" si="6"/>
        <v>1298440</v>
      </c>
    </row>
    <row r="13" spans="1:16" ht="15.75" customHeight="1" x14ac:dyDescent="0.25">
      <c r="A13" s="26">
        <v>11</v>
      </c>
      <c r="B13" s="36">
        <v>401</v>
      </c>
      <c r="C13" s="37">
        <v>4</v>
      </c>
      <c r="D13" s="28" t="s">
        <v>14</v>
      </c>
      <c r="E13" s="28">
        <v>571</v>
      </c>
      <c r="F13" s="28">
        <v>102</v>
      </c>
      <c r="G13" s="28">
        <f t="shared" si="1"/>
        <v>673</v>
      </c>
      <c r="H13" s="28">
        <f t="shared" si="2"/>
        <v>740.30000000000007</v>
      </c>
      <c r="I13" s="29">
        <v>12600</v>
      </c>
      <c r="J13" s="30">
        <f t="shared" si="3"/>
        <v>8479800</v>
      </c>
      <c r="K13" s="31">
        <f t="shared" si="4"/>
        <v>9158184</v>
      </c>
      <c r="L13" s="32">
        <f t="shared" si="5"/>
        <v>19000</v>
      </c>
      <c r="M13" s="33">
        <f t="shared" si="6"/>
        <v>1924780.0000000002</v>
      </c>
    </row>
    <row r="14" spans="1:16" ht="15.75" customHeight="1" x14ac:dyDescent="0.25">
      <c r="A14" s="26">
        <v>12</v>
      </c>
      <c r="B14" s="36">
        <v>402</v>
      </c>
      <c r="C14" s="37">
        <v>4</v>
      </c>
      <c r="D14" s="28" t="s">
        <v>14</v>
      </c>
      <c r="E14" s="28">
        <v>571</v>
      </c>
      <c r="F14" s="28">
        <v>102</v>
      </c>
      <c r="G14" s="28">
        <f t="shared" si="1"/>
        <v>673</v>
      </c>
      <c r="H14" s="28">
        <f t="shared" si="2"/>
        <v>740.30000000000007</v>
      </c>
      <c r="I14" s="29">
        <v>12600</v>
      </c>
      <c r="J14" s="30">
        <f t="shared" si="3"/>
        <v>8479800</v>
      </c>
      <c r="K14" s="31">
        <f t="shared" si="4"/>
        <v>9158184</v>
      </c>
      <c r="L14" s="32">
        <f t="shared" si="5"/>
        <v>19000</v>
      </c>
      <c r="M14" s="33">
        <f t="shared" si="6"/>
        <v>1924780.0000000002</v>
      </c>
    </row>
    <row r="15" spans="1:16" ht="15.75" customHeight="1" x14ac:dyDescent="0.25">
      <c r="A15" s="26">
        <v>13</v>
      </c>
      <c r="B15" s="36">
        <v>403</v>
      </c>
      <c r="C15" s="37">
        <v>4</v>
      </c>
      <c r="D15" s="28" t="s">
        <v>17</v>
      </c>
      <c r="E15" s="28">
        <v>379</v>
      </c>
      <c r="F15" s="28">
        <v>75</v>
      </c>
      <c r="G15" s="28">
        <f t="shared" si="1"/>
        <v>454</v>
      </c>
      <c r="H15" s="28">
        <f t="shared" si="2"/>
        <v>499.40000000000003</v>
      </c>
      <c r="I15" s="29">
        <v>12600</v>
      </c>
      <c r="J15" s="30">
        <f t="shared" si="3"/>
        <v>5720400</v>
      </c>
      <c r="K15" s="31">
        <f t="shared" si="4"/>
        <v>6178032</v>
      </c>
      <c r="L15" s="32">
        <f t="shared" si="5"/>
        <v>13000</v>
      </c>
      <c r="M15" s="33">
        <f t="shared" si="6"/>
        <v>1298440</v>
      </c>
    </row>
    <row r="16" spans="1:16" ht="15.75" customHeight="1" x14ac:dyDescent="0.25">
      <c r="A16" s="26">
        <v>14</v>
      </c>
      <c r="B16" s="36">
        <v>404</v>
      </c>
      <c r="C16" s="37">
        <v>4</v>
      </c>
      <c r="D16" s="28" t="s">
        <v>17</v>
      </c>
      <c r="E16" s="28">
        <v>379</v>
      </c>
      <c r="F16" s="28">
        <v>75</v>
      </c>
      <c r="G16" s="28">
        <f t="shared" si="1"/>
        <v>454</v>
      </c>
      <c r="H16" s="28">
        <f t="shared" si="2"/>
        <v>499.40000000000003</v>
      </c>
      <c r="I16" s="29">
        <v>12600</v>
      </c>
      <c r="J16" s="30">
        <f t="shared" si="3"/>
        <v>5720400</v>
      </c>
      <c r="K16" s="31">
        <f t="shared" si="4"/>
        <v>6178032</v>
      </c>
      <c r="L16" s="32">
        <f t="shared" si="5"/>
        <v>13000</v>
      </c>
      <c r="M16" s="33">
        <f t="shared" si="6"/>
        <v>1298440</v>
      </c>
    </row>
    <row r="17" spans="1:15" ht="15.75" customHeight="1" x14ac:dyDescent="0.25">
      <c r="A17" s="26">
        <v>15</v>
      </c>
      <c r="B17" s="36">
        <v>501</v>
      </c>
      <c r="C17" s="37">
        <v>5</v>
      </c>
      <c r="D17" s="28" t="s">
        <v>14</v>
      </c>
      <c r="E17" s="28">
        <v>571</v>
      </c>
      <c r="F17" s="28">
        <v>102</v>
      </c>
      <c r="G17" s="28">
        <f t="shared" si="1"/>
        <v>673</v>
      </c>
      <c r="H17" s="28">
        <f t="shared" si="2"/>
        <v>740.30000000000007</v>
      </c>
      <c r="I17" s="29">
        <v>12600</v>
      </c>
      <c r="J17" s="30">
        <f t="shared" si="3"/>
        <v>8479800</v>
      </c>
      <c r="K17" s="31">
        <f t="shared" si="4"/>
        <v>9158184</v>
      </c>
      <c r="L17" s="32">
        <f t="shared" si="5"/>
        <v>19000</v>
      </c>
      <c r="M17" s="33">
        <f t="shared" si="6"/>
        <v>1924780.0000000002</v>
      </c>
      <c r="O17" s="79"/>
    </row>
    <row r="18" spans="1:15" x14ac:dyDescent="0.25">
      <c r="A18" s="95" t="s">
        <v>3</v>
      </c>
      <c r="B18" s="95"/>
      <c r="C18" s="95"/>
      <c r="D18" s="95"/>
      <c r="E18" s="38">
        <f t="shared" ref="E18:H18" si="7">SUM(E3:E17)</f>
        <v>7413</v>
      </c>
      <c r="F18" s="38">
        <f t="shared" si="7"/>
        <v>1570</v>
      </c>
      <c r="G18" s="38">
        <f t="shared" si="7"/>
        <v>8983</v>
      </c>
      <c r="H18" s="38">
        <f t="shared" si="7"/>
        <v>9881.2999999999993</v>
      </c>
      <c r="I18" s="38"/>
      <c r="J18" s="39">
        <f t="shared" ref="J18:M18" si="8">SUM(J3:J17)</f>
        <v>113185800</v>
      </c>
      <c r="K18" s="39">
        <f t="shared" si="8"/>
        <v>122240664</v>
      </c>
      <c r="L18" s="40"/>
      <c r="M18" s="41">
        <f t="shared" si="8"/>
        <v>25691380</v>
      </c>
    </row>
    <row r="19" spans="1:15" s="21" customFormat="1" x14ac:dyDescent="0.25">
      <c r="A19" s="42"/>
      <c r="B19" s="43"/>
      <c r="C19" s="43"/>
      <c r="D19" s="44"/>
      <c r="E19" s="45"/>
      <c r="F19" s="45"/>
      <c r="G19" s="45"/>
      <c r="H19" s="44"/>
      <c r="I19" s="46"/>
      <c r="J19" s="47"/>
      <c r="K19" s="47"/>
      <c r="L19" s="48"/>
      <c r="M19" s="47"/>
    </row>
    <row r="20" spans="1:15" ht="16.5" customHeight="1" x14ac:dyDescent="0.25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</row>
    <row r="21" spans="1:15" ht="16.5" customHeight="1" x14ac:dyDescent="0.25">
      <c r="A21" s="96" t="s">
        <v>31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</row>
    <row r="22" spans="1:15" ht="60.75" customHeight="1" x14ac:dyDescent="0.25">
      <c r="A22" s="22" t="s">
        <v>1</v>
      </c>
      <c r="B22" s="23" t="s">
        <v>0</v>
      </c>
      <c r="C22" s="23" t="s">
        <v>2</v>
      </c>
      <c r="D22" s="23" t="s">
        <v>13</v>
      </c>
      <c r="E22" s="23" t="s">
        <v>33</v>
      </c>
      <c r="F22" s="23" t="s">
        <v>32</v>
      </c>
      <c r="G22" s="23" t="s">
        <v>18</v>
      </c>
      <c r="H22" s="23" t="s">
        <v>11</v>
      </c>
      <c r="I22" s="23" t="s">
        <v>19</v>
      </c>
      <c r="J22" s="23" t="s">
        <v>20</v>
      </c>
      <c r="K22" s="24" t="s">
        <v>21</v>
      </c>
      <c r="L22" s="25" t="s">
        <v>22</v>
      </c>
      <c r="M22" s="25" t="s">
        <v>23</v>
      </c>
    </row>
    <row r="23" spans="1:15" ht="16.5" customHeight="1" x14ac:dyDescent="0.25">
      <c r="A23" s="26">
        <v>16</v>
      </c>
      <c r="B23" s="27">
        <v>502</v>
      </c>
      <c r="C23" s="27">
        <v>5</v>
      </c>
      <c r="D23" s="28" t="s">
        <v>14</v>
      </c>
      <c r="E23" s="28">
        <v>569</v>
      </c>
      <c r="F23" s="28">
        <f>102</f>
        <v>102</v>
      </c>
      <c r="G23" s="28">
        <f>E23+F23</f>
        <v>671</v>
      </c>
      <c r="H23" s="28">
        <f>G23*1.1</f>
        <v>738.1</v>
      </c>
      <c r="I23" s="29">
        <f>I17</f>
        <v>12600</v>
      </c>
      <c r="J23" s="30">
        <f>G23*I23</f>
        <v>8454600</v>
      </c>
      <c r="K23" s="31">
        <f>J23*1.08</f>
        <v>9130968</v>
      </c>
      <c r="L23" s="32">
        <f t="shared" ref="L23" si="9">MROUND((K23*0.025/12),500)</f>
        <v>19000</v>
      </c>
      <c r="M23" s="33">
        <f>H23*2600</f>
        <v>1919060</v>
      </c>
    </row>
    <row r="24" spans="1:15" ht="16.5" customHeight="1" x14ac:dyDescent="0.25">
      <c r="A24" s="26">
        <v>17</v>
      </c>
      <c r="B24" s="27">
        <v>503</v>
      </c>
      <c r="C24" s="27">
        <v>5</v>
      </c>
      <c r="D24" s="28" t="s">
        <v>17</v>
      </c>
      <c r="E24" s="28">
        <v>377</v>
      </c>
      <c r="F24" s="28">
        <v>75</v>
      </c>
      <c r="G24" s="28">
        <f t="shared" ref="G24:G61" si="10">E24+F24</f>
        <v>452</v>
      </c>
      <c r="H24" s="28">
        <f t="shared" ref="H24:H61" si="11">G24*1.1</f>
        <v>497.20000000000005</v>
      </c>
      <c r="I24" s="29">
        <f>I23</f>
        <v>12600</v>
      </c>
      <c r="J24" s="30">
        <f t="shared" ref="J24:J61" si="12">G24*I24</f>
        <v>5695200</v>
      </c>
      <c r="K24" s="31">
        <f t="shared" ref="K24:K61" si="13">J24*1.05</f>
        <v>5979960</v>
      </c>
      <c r="L24" s="32">
        <f t="shared" ref="L24:L61" si="14">MROUND((K24*0.025/12),500)</f>
        <v>12500</v>
      </c>
      <c r="M24" s="33">
        <f t="shared" ref="M24:M61" si="15">H24*2600</f>
        <v>1292720.0000000002</v>
      </c>
      <c r="O24">
        <f>40*6</f>
        <v>240</v>
      </c>
    </row>
    <row r="25" spans="1:15" ht="16.5" customHeight="1" x14ac:dyDescent="0.25">
      <c r="A25" s="26">
        <v>18</v>
      </c>
      <c r="B25" s="34">
        <v>504</v>
      </c>
      <c r="C25" s="27">
        <v>5</v>
      </c>
      <c r="D25" s="28" t="s">
        <v>17</v>
      </c>
      <c r="E25" s="28">
        <v>377</v>
      </c>
      <c r="F25" s="28">
        <v>75</v>
      </c>
      <c r="G25" s="28">
        <f t="shared" si="10"/>
        <v>452</v>
      </c>
      <c r="H25" s="28">
        <f t="shared" si="11"/>
        <v>497.20000000000005</v>
      </c>
      <c r="I25" s="29">
        <f>I24</f>
        <v>12600</v>
      </c>
      <c r="J25" s="30">
        <f t="shared" si="12"/>
        <v>5695200</v>
      </c>
      <c r="K25" s="31">
        <f t="shared" si="13"/>
        <v>5979960</v>
      </c>
      <c r="L25" s="32">
        <f t="shared" si="14"/>
        <v>12500</v>
      </c>
      <c r="M25" s="33">
        <f t="shared" si="15"/>
        <v>1292720.0000000002</v>
      </c>
    </row>
    <row r="26" spans="1:15" ht="16.5" customHeight="1" x14ac:dyDescent="0.25">
      <c r="A26" s="26">
        <v>19</v>
      </c>
      <c r="B26" s="34">
        <v>601</v>
      </c>
      <c r="C26" s="27">
        <v>6</v>
      </c>
      <c r="D26" s="87" t="s">
        <v>14</v>
      </c>
      <c r="E26" s="28">
        <v>569</v>
      </c>
      <c r="F26" s="28">
        <v>102</v>
      </c>
      <c r="G26" s="28">
        <f t="shared" si="10"/>
        <v>671</v>
      </c>
      <c r="H26" s="28">
        <f t="shared" si="11"/>
        <v>738.1</v>
      </c>
      <c r="I26" s="29">
        <f>I25+220</f>
        <v>12820</v>
      </c>
      <c r="J26" s="30">
        <f t="shared" si="12"/>
        <v>8602220</v>
      </c>
      <c r="K26" s="31">
        <f t="shared" si="13"/>
        <v>9032331</v>
      </c>
      <c r="L26" s="32">
        <f t="shared" si="14"/>
        <v>19000</v>
      </c>
      <c r="M26" s="33">
        <f t="shared" si="15"/>
        <v>1919060</v>
      </c>
    </row>
    <row r="27" spans="1:15" ht="16.5" customHeight="1" x14ac:dyDescent="0.25">
      <c r="A27" s="26">
        <v>20</v>
      </c>
      <c r="B27" s="34">
        <v>602</v>
      </c>
      <c r="C27" s="27">
        <v>6</v>
      </c>
      <c r="D27" s="88" t="s">
        <v>14</v>
      </c>
      <c r="E27" s="28">
        <v>569</v>
      </c>
      <c r="F27" s="28">
        <v>102</v>
      </c>
      <c r="G27" s="28">
        <f t="shared" si="10"/>
        <v>671</v>
      </c>
      <c r="H27" s="28">
        <f t="shared" si="11"/>
        <v>738.1</v>
      </c>
      <c r="I27" s="29">
        <f t="shared" ref="I27:I45" si="16">I26</f>
        <v>12820</v>
      </c>
      <c r="J27" s="30">
        <f t="shared" si="12"/>
        <v>8602220</v>
      </c>
      <c r="K27" s="31">
        <f t="shared" si="13"/>
        <v>9032331</v>
      </c>
      <c r="L27" s="32">
        <f t="shared" si="14"/>
        <v>19000</v>
      </c>
      <c r="M27" s="33">
        <f t="shared" si="15"/>
        <v>1919060</v>
      </c>
    </row>
    <row r="28" spans="1:15" ht="16.5" customHeight="1" x14ac:dyDescent="0.25">
      <c r="A28" s="26">
        <v>21</v>
      </c>
      <c r="B28" s="34">
        <v>603</v>
      </c>
      <c r="C28" s="27">
        <v>6</v>
      </c>
      <c r="D28" s="88" t="s">
        <v>17</v>
      </c>
      <c r="E28" s="28">
        <v>377</v>
      </c>
      <c r="F28" s="28">
        <v>75</v>
      </c>
      <c r="G28" s="28">
        <f t="shared" si="10"/>
        <v>452</v>
      </c>
      <c r="H28" s="28">
        <f t="shared" si="11"/>
        <v>497.20000000000005</v>
      </c>
      <c r="I28" s="29">
        <f t="shared" si="16"/>
        <v>12820</v>
      </c>
      <c r="J28" s="30">
        <f t="shared" si="12"/>
        <v>5794640</v>
      </c>
      <c r="K28" s="31">
        <f t="shared" si="13"/>
        <v>6084372</v>
      </c>
      <c r="L28" s="32">
        <f t="shared" si="14"/>
        <v>12500</v>
      </c>
      <c r="M28" s="33">
        <f t="shared" si="15"/>
        <v>1292720.0000000002</v>
      </c>
    </row>
    <row r="29" spans="1:15" ht="16.5" customHeight="1" x14ac:dyDescent="0.25">
      <c r="A29" s="26">
        <v>22</v>
      </c>
      <c r="B29" s="34">
        <v>604</v>
      </c>
      <c r="C29" s="27">
        <v>6</v>
      </c>
      <c r="D29" s="88" t="s">
        <v>17</v>
      </c>
      <c r="E29" s="28">
        <v>377</v>
      </c>
      <c r="F29" s="28">
        <v>75</v>
      </c>
      <c r="G29" s="28">
        <f t="shared" si="10"/>
        <v>452</v>
      </c>
      <c r="H29" s="28">
        <f t="shared" si="11"/>
        <v>497.20000000000005</v>
      </c>
      <c r="I29" s="29">
        <f t="shared" si="16"/>
        <v>12820</v>
      </c>
      <c r="J29" s="30">
        <f t="shared" si="12"/>
        <v>5794640</v>
      </c>
      <c r="K29" s="31">
        <f t="shared" si="13"/>
        <v>6084372</v>
      </c>
      <c r="L29" s="32">
        <f t="shared" si="14"/>
        <v>12500</v>
      </c>
      <c r="M29" s="33">
        <f t="shared" si="15"/>
        <v>1292720.0000000002</v>
      </c>
    </row>
    <row r="30" spans="1:15" ht="16.5" customHeight="1" x14ac:dyDescent="0.25">
      <c r="A30" s="26">
        <v>23</v>
      </c>
      <c r="B30" s="34">
        <v>701</v>
      </c>
      <c r="C30" s="27">
        <v>7</v>
      </c>
      <c r="D30" s="87" t="s">
        <v>14</v>
      </c>
      <c r="E30" s="28">
        <v>569</v>
      </c>
      <c r="F30" s="28">
        <v>102</v>
      </c>
      <c r="G30" s="28">
        <f t="shared" si="10"/>
        <v>671</v>
      </c>
      <c r="H30" s="28">
        <f t="shared" si="11"/>
        <v>738.1</v>
      </c>
      <c r="I30" s="29">
        <f t="shared" si="16"/>
        <v>12820</v>
      </c>
      <c r="J30" s="30">
        <f t="shared" si="12"/>
        <v>8602220</v>
      </c>
      <c r="K30" s="31">
        <f t="shared" si="13"/>
        <v>9032331</v>
      </c>
      <c r="L30" s="32">
        <f t="shared" si="14"/>
        <v>19000</v>
      </c>
      <c r="M30" s="33">
        <f t="shared" si="15"/>
        <v>1919060</v>
      </c>
    </row>
    <row r="31" spans="1:15" ht="16.5" customHeight="1" x14ac:dyDescent="0.25">
      <c r="A31" s="26">
        <v>24</v>
      </c>
      <c r="B31" s="34">
        <v>702</v>
      </c>
      <c r="C31" s="27">
        <v>7</v>
      </c>
      <c r="D31" s="88" t="s">
        <v>14</v>
      </c>
      <c r="E31" s="28">
        <v>569</v>
      </c>
      <c r="F31" s="28">
        <v>102</v>
      </c>
      <c r="G31" s="28">
        <f t="shared" si="10"/>
        <v>671</v>
      </c>
      <c r="H31" s="28">
        <f t="shared" si="11"/>
        <v>738.1</v>
      </c>
      <c r="I31" s="29">
        <f t="shared" si="16"/>
        <v>12820</v>
      </c>
      <c r="J31" s="30">
        <f t="shared" si="12"/>
        <v>8602220</v>
      </c>
      <c r="K31" s="31">
        <f t="shared" si="13"/>
        <v>9032331</v>
      </c>
      <c r="L31" s="32">
        <f t="shared" si="14"/>
        <v>19000</v>
      </c>
      <c r="M31" s="33">
        <f t="shared" si="15"/>
        <v>1919060</v>
      </c>
    </row>
    <row r="32" spans="1:15" ht="16.5" customHeight="1" x14ac:dyDescent="0.25">
      <c r="A32" s="26">
        <v>25</v>
      </c>
      <c r="B32" s="34">
        <v>703</v>
      </c>
      <c r="C32" s="27">
        <v>7</v>
      </c>
      <c r="D32" s="88" t="s">
        <v>17</v>
      </c>
      <c r="E32" s="28">
        <v>377</v>
      </c>
      <c r="F32" s="28">
        <v>75</v>
      </c>
      <c r="G32" s="28">
        <f t="shared" si="10"/>
        <v>452</v>
      </c>
      <c r="H32" s="28">
        <f t="shared" si="11"/>
        <v>497.20000000000005</v>
      </c>
      <c r="I32" s="29">
        <f t="shared" si="16"/>
        <v>12820</v>
      </c>
      <c r="J32" s="30">
        <f t="shared" si="12"/>
        <v>5794640</v>
      </c>
      <c r="K32" s="31">
        <f t="shared" si="13"/>
        <v>6084372</v>
      </c>
      <c r="L32" s="32">
        <f t="shared" si="14"/>
        <v>12500</v>
      </c>
      <c r="M32" s="33">
        <f t="shared" si="15"/>
        <v>1292720.0000000002</v>
      </c>
    </row>
    <row r="33" spans="1:13" ht="16.5" customHeight="1" x14ac:dyDescent="0.25">
      <c r="A33" s="26">
        <v>26</v>
      </c>
      <c r="B33" s="34">
        <v>704</v>
      </c>
      <c r="C33" s="27">
        <v>7</v>
      </c>
      <c r="D33" s="88" t="s">
        <v>17</v>
      </c>
      <c r="E33" s="28">
        <v>377</v>
      </c>
      <c r="F33" s="28">
        <v>75</v>
      </c>
      <c r="G33" s="28">
        <f t="shared" si="10"/>
        <v>452</v>
      </c>
      <c r="H33" s="28">
        <f t="shared" si="11"/>
        <v>497.20000000000005</v>
      </c>
      <c r="I33" s="29">
        <f t="shared" si="16"/>
        <v>12820</v>
      </c>
      <c r="J33" s="30">
        <f t="shared" si="12"/>
        <v>5794640</v>
      </c>
      <c r="K33" s="31">
        <f t="shared" si="13"/>
        <v>6084372</v>
      </c>
      <c r="L33" s="32">
        <f t="shared" si="14"/>
        <v>12500</v>
      </c>
      <c r="M33" s="33">
        <f t="shared" si="15"/>
        <v>1292720.0000000002</v>
      </c>
    </row>
    <row r="34" spans="1:13" ht="16.5" customHeight="1" x14ac:dyDescent="0.25">
      <c r="A34" s="26">
        <v>27</v>
      </c>
      <c r="B34" s="34">
        <v>801</v>
      </c>
      <c r="C34" s="27">
        <v>8</v>
      </c>
      <c r="D34" s="87" t="s">
        <v>14</v>
      </c>
      <c r="E34" s="28">
        <v>569</v>
      </c>
      <c r="F34" s="28">
        <v>102</v>
      </c>
      <c r="G34" s="28">
        <f t="shared" si="10"/>
        <v>671</v>
      </c>
      <c r="H34" s="28">
        <f t="shared" si="11"/>
        <v>738.1</v>
      </c>
      <c r="I34" s="29">
        <f t="shared" si="16"/>
        <v>12820</v>
      </c>
      <c r="J34" s="30">
        <f t="shared" si="12"/>
        <v>8602220</v>
      </c>
      <c r="K34" s="31">
        <f t="shared" si="13"/>
        <v>9032331</v>
      </c>
      <c r="L34" s="32">
        <f t="shared" si="14"/>
        <v>19000</v>
      </c>
      <c r="M34" s="33">
        <f t="shared" si="15"/>
        <v>1919060</v>
      </c>
    </row>
    <row r="35" spans="1:13" ht="16.5" customHeight="1" x14ac:dyDescent="0.25">
      <c r="A35" s="26">
        <v>28</v>
      </c>
      <c r="B35" s="34">
        <v>802</v>
      </c>
      <c r="C35" s="27">
        <v>8</v>
      </c>
      <c r="D35" s="88" t="s">
        <v>14</v>
      </c>
      <c r="E35" s="28">
        <v>569</v>
      </c>
      <c r="F35" s="28">
        <v>102</v>
      </c>
      <c r="G35" s="28">
        <f t="shared" si="10"/>
        <v>671</v>
      </c>
      <c r="H35" s="28">
        <f t="shared" si="11"/>
        <v>738.1</v>
      </c>
      <c r="I35" s="29">
        <f t="shared" si="16"/>
        <v>12820</v>
      </c>
      <c r="J35" s="30">
        <f t="shared" si="12"/>
        <v>8602220</v>
      </c>
      <c r="K35" s="31">
        <f t="shared" si="13"/>
        <v>9032331</v>
      </c>
      <c r="L35" s="32">
        <f t="shared" si="14"/>
        <v>19000</v>
      </c>
      <c r="M35" s="33">
        <f t="shared" si="15"/>
        <v>1919060</v>
      </c>
    </row>
    <row r="36" spans="1:13" ht="16.5" customHeight="1" x14ac:dyDescent="0.25">
      <c r="A36" s="26">
        <v>29</v>
      </c>
      <c r="B36" s="34">
        <v>803</v>
      </c>
      <c r="C36" s="27">
        <v>8</v>
      </c>
      <c r="D36" s="88" t="s">
        <v>17</v>
      </c>
      <c r="E36" s="28">
        <v>377</v>
      </c>
      <c r="F36" s="28">
        <v>75</v>
      </c>
      <c r="G36" s="28">
        <f t="shared" si="10"/>
        <v>452</v>
      </c>
      <c r="H36" s="28">
        <f t="shared" si="11"/>
        <v>497.20000000000005</v>
      </c>
      <c r="I36" s="29">
        <f t="shared" si="16"/>
        <v>12820</v>
      </c>
      <c r="J36" s="30">
        <f t="shared" si="12"/>
        <v>5794640</v>
      </c>
      <c r="K36" s="31">
        <f t="shared" si="13"/>
        <v>6084372</v>
      </c>
      <c r="L36" s="32">
        <f t="shared" si="14"/>
        <v>12500</v>
      </c>
      <c r="M36" s="33">
        <f t="shared" si="15"/>
        <v>1292720.0000000002</v>
      </c>
    </row>
    <row r="37" spans="1:13" ht="16.5" customHeight="1" x14ac:dyDescent="0.25">
      <c r="A37" s="26">
        <v>30</v>
      </c>
      <c r="B37" s="34">
        <v>804</v>
      </c>
      <c r="C37" s="27">
        <v>8</v>
      </c>
      <c r="D37" s="88" t="s">
        <v>17</v>
      </c>
      <c r="E37" s="28">
        <v>377</v>
      </c>
      <c r="F37" s="28">
        <v>75</v>
      </c>
      <c r="G37" s="28">
        <f t="shared" si="10"/>
        <v>452</v>
      </c>
      <c r="H37" s="28">
        <f t="shared" si="11"/>
        <v>497.20000000000005</v>
      </c>
      <c r="I37" s="29">
        <f t="shared" si="16"/>
        <v>12820</v>
      </c>
      <c r="J37" s="30">
        <f t="shared" si="12"/>
        <v>5794640</v>
      </c>
      <c r="K37" s="31">
        <f t="shared" si="13"/>
        <v>6084372</v>
      </c>
      <c r="L37" s="32">
        <f t="shared" si="14"/>
        <v>12500</v>
      </c>
      <c r="M37" s="33">
        <f t="shared" si="15"/>
        <v>1292720.0000000002</v>
      </c>
    </row>
    <row r="38" spans="1:13" ht="16.5" customHeight="1" x14ac:dyDescent="0.25">
      <c r="A38" s="26">
        <v>31</v>
      </c>
      <c r="B38" s="34">
        <v>901</v>
      </c>
      <c r="C38" s="27">
        <v>9</v>
      </c>
      <c r="D38" s="87" t="s">
        <v>14</v>
      </c>
      <c r="E38" s="28">
        <v>569</v>
      </c>
      <c r="F38" s="28">
        <v>102</v>
      </c>
      <c r="G38" s="28">
        <f t="shared" si="10"/>
        <v>671</v>
      </c>
      <c r="H38" s="28">
        <f t="shared" si="11"/>
        <v>738.1</v>
      </c>
      <c r="I38" s="29">
        <f t="shared" si="16"/>
        <v>12820</v>
      </c>
      <c r="J38" s="30">
        <f t="shared" si="12"/>
        <v>8602220</v>
      </c>
      <c r="K38" s="31">
        <f t="shared" si="13"/>
        <v>9032331</v>
      </c>
      <c r="L38" s="32">
        <f t="shared" si="14"/>
        <v>19000</v>
      </c>
      <c r="M38" s="33">
        <f t="shared" si="15"/>
        <v>1919060</v>
      </c>
    </row>
    <row r="39" spans="1:13" ht="16.5" customHeight="1" x14ac:dyDescent="0.25">
      <c r="A39" s="26">
        <v>32</v>
      </c>
      <c r="B39" s="34">
        <v>902</v>
      </c>
      <c r="C39" s="27">
        <v>9</v>
      </c>
      <c r="D39" s="88" t="s">
        <v>14</v>
      </c>
      <c r="E39" s="28">
        <v>569</v>
      </c>
      <c r="F39" s="28">
        <v>102</v>
      </c>
      <c r="G39" s="28">
        <f t="shared" si="10"/>
        <v>671</v>
      </c>
      <c r="H39" s="28">
        <f t="shared" si="11"/>
        <v>738.1</v>
      </c>
      <c r="I39" s="29">
        <f t="shared" si="16"/>
        <v>12820</v>
      </c>
      <c r="J39" s="30">
        <f t="shared" si="12"/>
        <v>8602220</v>
      </c>
      <c r="K39" s="31">
        <f t="shared" si="13"/>
        <v>9032331</v>
      </c>
      <c r="L39" s="32">
        <f t="shared" si="14"/>
        <v>19000</v>
      </c>
      <c r="M39" s="33">
        <f t="shared" si="15"/>
        <v>1919060</v>
      </c>
    </row>
    <row r="40" spans="1:13" ht="16.5" customHeight="1" x14ac:dyDescent="0.25">
      <c r="A40" s="26">
        <v>33</v>
      </c>
      <c r="B40" s="34">
        <v>903</v>
      </c>
      <c r="C40" s="27">
        <v>9</v>
      </c>
      <c r="D40" s="88" t="s">
        <v>17</v>
      </c>
      <c r="E40" s="28">
        <v>377</v>
      </c>
      <c r="F40" s="28">
        <v>75</v>
      </c>
      <c r="G40" s="28">
        <f t="shared" si="10"/>
        <v>452</v>
      </c>
      <c r="H40" s="28">
        <f t="shared" si="11"/>
        <v>497.20000000000005</v>
      </c>
      <c r="I40" s="29">
        <f t="shared" si="16"/>
        <v>12820</v>
      </c>
      <c r="J40" s="30">
        <f t="shared" si="12"/>
        <v>5794640</v>
      </c>
      <c r="K40" s="31">
        <f t="shared" si="13"/>
        <v>6084372</v>
      </c>
      <c r="L40" s="32">
        <f t="shared" si="14"/>
        <v>12500</v>
      </c>
      <c r="M40" s="33">
        <f t="shared" si="15"/>
        <v>1292720.0000000002</v>
      </c>
    </row>
    <row r="41" spans="1:13" ht="16.5" customHeight="1" x14ac:dyDescent="0.25">
      <c r="A41" s="26">
        <v>34</v>
      </c>
      <c r="B41" s="34">
        <v>904</v>
      </c>
      <c r="C41" s="27">
        <v>9</v>
      </c>
      <c r="D41" s="88" t="s">
        <v>17</v>
      </c>
      <c r="E41" s="28">
        <v>377</v>
      </c>
      <c r="F41" s="28">
        <v>75</v>
      </c>
      <c r="G41" s="28">
        <f t="shared" si="10"/>
        <v>452</v>
      </c>
      <c r="H41" s="28">
        <f t="shared" si="11"/>
        <v>497.20000000000005</v>
      </c>
      <c r="I41" s="29">
        <f t="shared" si="16"/>
        <v>12820</v>
      </c>
      <c r="J41" s="30">
        <f t="shared" si="12"/>
        <v>5794640</v>
      </c>
      <c r="K41" s="31">
        <f t="shared" si="13"/>
        <v>6084372</v>
      </c>
      <c r="L41" s="32">
        <f t="shared" si="14"/>
        <v>12500</v>
      </c>
      <c r="M41" s="33">
        <f t="shared" si="15"/>
        <v>1292720.0000000002</v>
      </c>
    </row>
    <row r="42" spans="1:13" ht="16.5" customHeight="1" x14ac:dyDescent="0.25">
      <c r="A42" s="26">
        <v>35</v>
      </c>
      <c r="B42" s="34">
        <v>1001</v>
      </c>
      <c r="C42" s="27">
        <v>10</v>
      </c>
      <c r="D42" s="87" t="s">
        <v>14</v>
      </c>
      <c r="E42" s="28">
        <v>569</v>
      </c>
      <c r="F42" s="28">
        <v>102</v>
      </c>
      <c r="G42" s="28">
        <f t="shared" si="10"/>
        <v>671</v>
      </c>
      <c r="H42" s="28">
        <f t="shared" si="11"/>
        <v>738.1</v>
      </c>
      <c r="I42" s="29">
        <f t="shared" si="16"/>
        <v>12820</v>
      </c>
      <c r="J42" s="30">
        <f t="shared" si="12"/>
        <v>8602220</v>
      </c>
      <c r="K42" s="31">
        <f t="shared" si="13"/>
        <v>9032331</v>
      </c>
      <c r="L42" s="32">
        <f t="shared" si="14"/>
        <v>19000</v>
      </c>
      <c r="M42" s="33">
        <f t="shared" si="15"/>
        <v>1919060</v>
      </c>
    </row>
    <row r="43" spans="1:13" ht="16.5" customHeight="1" x14ac:dyDescent="0.25">
      <c r="A43" s="26">
        <v>36</v>
      </c>
      <c r="B43" s="34">
        <v>1002</v>
      </c>
      <c r="C43" s="27">
        <v>10</v>
      </c>
      <c r="D43" s="88" t="s">
        <v>14</v>
      </c>
      <c r="E43" s="28">
        <v>569</v>
      </c>
      <c r="F43" s="28">
        <v>102</v>
      </c>
      <c r="G43" s="28">
        <f t="shared" si="10"/>
        <v>671</v>
      </c>
      <c r="H43" s="28">
        <f t="shared" si="11"/>
        <v>738.1</v>
      </c>
      <c r="I43" s="29">
        <f t="shared" si="16"/>
        <v>12820</v>
      </c>
      <c r="J43" s="30">
        <f t="shared" si="12"/>
        <v>8602220</v>
      </c>
      <c r="K43" s="31">
        <f t="shared" si="13"/>
        <v>9032331</v>
      </c>
      <c r="L43" s="32">
        <f t="shared" si="14"/>
        <v>19000</v>
      </c>
      <c r="M43" s="33">
        <f t="shared" si="15"/>
        <v>1919060</v>
      </c>
    </row>
    <row r="44" spans="1:13" ht="16.5" customHeight="1" x14ac:dyDescent="0.25">
      <c r="A44" s="26">
        <v>37</v>
      </c>
      <c r="B44" s="34">
        <v>1003</v>
      </c>
      <c r="C44" s="27">
        <v>10</v>
      </c>
      <c r="D44" s="88" t="s">
        <v>17</v>
      </c>
      <c r="E44" s="28">
        <v>377</v>
      </c>
      <c r="F44" s="28">
        <v>75</v>
      </c>
      <c r="G44" s="28">
        <f t="shared" si="10"/>
        <v>452</v>
      </c>
      <c r="H44" s="28">
        <f t="shared" si="11"/>
        <v>497.20000000000005</v>
      </c>
      <c r="I44" s="29">
        <f t="shared" si="16"/>
        <v>12820</v>
      </c>
      <c r="J44" s="30">
        <f t="shared" si="12"/>
        <v>5794640</v>
      </c>
      <c r="K44" s="31">
        <f t="shared" si="13"/>
        <v>6084372</v>
      </c>
      <c r="L44" s="32">
        <f t="shared" si="14"/>
        <v>12500</v>
      </c>
      <c r="M44" s="33">
        <f t="shared" si="15"/>
        <v>1292720.0000000002</v>
      </c>
    </row>
    <row r="45" spans="1:13" ht="16.5" customHeight="1" x14ac:dyDescent="0.25">
      <c r="A45" s="26">
        <v>38</v>
      </c>
      <c r="B45" s="34">
        <v>1004</v>
      </c>
      <c r="C45" s="27">
        <v>10</v>
      </c>
      <c r="D45" s="88" t="s">
        <v>17</v>
      </c>
      <c r="E45" s="28">
        <v>377</v>
      </c>
      <c r="F45" s="28">
        <v>75</v>
      </c>
      <c r="G45" s="28">
        <f t="shared" si="10"/>
        <v>452</v>
      </c>
      <c r="H45" s="28">
        <f t="shared" si="11"/>
        <v>497.20000000000005</v>
      </c>
      <c r="I45" s="29">
        <f t="shared" si="16"/>
        <v>12820</v>
      </c>
      <c r="J45" s="30">
        <f t="shared" si="12"/>
        <v>5794640</v>
      </c>
      <c r="K45" s="31">
        <f t="shared" si="13"/>
        <v>6084372</v>
      </c>
      <c r="L45" s="32">
        <f t="shared" si="14"/>
        <v>12500</v>
      </c>
      <c r="M45" s="33">
        <f t="shared" si="15"/>
        <v>1292720.0000000002</v>
      </c>
    </row>
    <row r="46" spans="1:13" ht="16.5" customHeight="1" x14ac:dyDescent="0.25">
      <c r="A46" s="26">
        <v>39</v>
      </c>
      <c r="B46" s="34">
        <v>1101</v>
      </c>
      <c r="C46" s="27">
        <v>11</v>
      </c>
      <c r="D46" s="87" t="s">
        <v>14</v>
      </c>
      <c r="E46" s="28">
        <v>569</v>
      </c>
      <c r="F46" s="28">
        <v>102</v>
      </c>
      <c r="G46" s="28">
        <f t="shared" si="10"/>
        <v>671</v>
      </c>
      <c r="H46" s="28">
        <f t="shared" si="11"/>
        <v>738.1</v>
      </c>
      <c r="I46" s="29">
        <f>I45+220</f>
        <v>13040</v>
      </c>
      <c r="J46" s="30">
        <f t="shared" si="12"/>
        <v>8749840</v>
      </c>
      <c r="K46" s="31">
        <f t="shared" si="13"/>
        <v>9187332</v>
      </c>
      <c r="L46" s="32">
        <f t="shared" si="14"/>
        <v>19000</v>
      </c>
      <c r="M46" s="33">
        <f t="shared" si="15"/>
        <v>1919060</v>
      </c>
    </row>
    <row r="47" spans="1:13" ht="16.5" customHeight="1" x14ac:dyDescent="0.25">
      <c r="A47" s="26">
        <v>40</v>
      </c>
      <c r="B47" s="34">
        <v>1102</v>
      </c>
      <c r="C47" s="27">
        <v>11</v>
      </c>
      <c r="D47" s="88" t="s">
        <v>14</v>
      </c>
      <c r="E47" s="28">
        <v>569</v>
      </c>
      <c r="F47" s="28">
        <v>102</v>
      </c>
      <c r="G47" s="28">
        <f t="shared" si="10"/>
        <v>671</v>
      </c>
      <c r="H47" s="28">
        <f t="shared" si="11"/>
        <v>738.1</v>
      </c>
      <c r="I47" s="29">
        <f t="shared" ref="I47:I61" si="17">I46</f>
        <v>13040</v>
      </c>
      <c r="J47" s="30">
        <f t="shared" si="12"/>
        <v>8749840</v>
      </c>
      <c r="K47" s="31">
        <f t="shared" si="13"/>
        <v>9187332</v>
      </c>
      <c r="L47" s="32">
        <f t="shared" si="14"/>
        <v>19000</v>
      </c>
      <c r="M47" s="33">
        <f t="shared" si="15"/>
        <v>1919060</v>
      </c>
    </row>
    <row r="48" spans="1:13" ht="16.5" customHeight="1" x14ac:dyDescent="0.25">
      <c r="A48" s="26">
        <v>41</v>
      </c>
      <c r="B48" s="34">
        <v>1103</v>
      </c>
      <c r="C48" s="27">
        <v>11</v>
      </c>
      <c r="D48" s="88" t="s">
        <v>17</v>
      </c>
      <c r="E48" s="28">
        <v>377</v>
      </c>
      <c r="F48" s="28">
        <v>75</v>
      </c>
      <c r="G48" s="28">
        <f t="shared" si="10"/>
        <v>452</v>
      </c>
      <c r="H48" s="28">
        <f t="shared" si="11"/>
        <v>497.20000000000005</v>
      </c>
      <c r="I48" s="29">
        <f t="shared" si="17"/>
        <v>13040</v>
      </c>
      <c r="J48" s="30">
        <f t="shared" si="12"/>
        <v>5894080</v>
      </c>
      <c r="K48" s="31">
        <f t="shared" si="13"/>
        <v>6188784</v>
      </c>
      <c r="L48" s="32">
        <f t="shared" si="14"/>
        <v>13000</v>
      </c>
      <c r="M48" s="33">
        <f t="shared" si="15"/>
        <v>1292720.0000000002</v>
      </c>
    </row>
    <row r="49" spans="1:13" ht="16.5" customHeight="1" x14ac:dyDescent="0.25">
      <c r="A49" s="26">
        <v>42</v>
      </c>
      <c r="B49" s="34">
        <v>1104</v>
      </c>
      <c r="C49" s="27">
        <v>11</v>
      </c>
      <c r="D49" s="88" t="s">
        <v>17</v>
      </c>
      <c r="E49" s="28">
        <v>377</v>
      </c>
      <c r="F49" s="28">
        <v>75</v>
      </c>
      <c r="G49" s="28">
        <f t="shared" si="10"/>
        <v>452</v>
      </c>
      <c r="H49" s="28">
        <f t="shared" si="11"/>
        <v>497.20000000000005</v>
      </c>
      <c r="I49" s="29">
        <f t="shared" si="17"/>
        <v>13040</v>
      </c>
      <c r="J49" s="30">
        <f t="shared" si="12"/>
        <v>5894080</v>
      </c>
      <c r="K49" s="31">
        <f t="shared" si="13"/>
        <v>6188784</v>
      </c>
      <c r="L49" s="32">
        <f t="shared" si="14"/>
        <v>13000</v>
      </c>
      <c r="M49" s="33">
        <f t="shared" si="15"/>
        <v>1292720.0000000002</v>
      </c>
    </row>
    <row r="50" spans="1:13" ht="16.5" customHeight="1" x14ac:dyDescent="0.25">
      <c r="A50" s="26">
        <v>43</v>
      </c>
      <c r="B50" s="34">
        <v>1201</v>
      </c>
      <c r="C50" s="27">
        <v>12</v>
      </c>
      <c r="D50" s="87" t="s">
        <v>14</v>
      </c>
      <c r="E50" s="28">
        <v>569</v>
      </c>
      <c r="F50" s="28">
        <v>102</v>
      </c>
      <c r="G50" s="28">
        <f t="shared" si="10"/>
        <v>671</v>
      </c>
      <c r="H50" s="28">
        <f t="shared" si="11"/>
        <v>738.1</v>
      </c>
      <c r="I50" s="29">
        <f t="shared" si="17"/>
        <v>13040</v>
      </c>
      <c r="J50" s="30">
        <f t="shared" si="12"/>
        <v>8749840</v>
      </c>
      <c r="K50" s="31">
        <f t="shared" si="13"/>
        <v>9187332</v>
      </c>
      <c r="L50" s="32">
        <f t="shared" si="14"/>
        <v>19000</v>
      </c>
      <c r="M50" s="33">
        <f t="shared" si="15"/>
        <v>1919060</v>
      </c>
    </row>
    <row r="51" spans="1:13" ht="16.5" customHeight="1" x14ac:dyDescent="0.25">
      <c r="A51" s="26">
        <v>44</v>
      </c>
      <c r="B51" s="34">
        <v>1202</v>
      </c>
      <c r="C51" s="27">
        <v>12</v>
      </c>
      <c r="D51" s="88" t="s">
        <v>14</v>
      </c>
      <c r="E51" s="28">
        <v>569</v>
      </c>
      <c r="F51" s="28">
        <v>102</v>
      </c>
      <c r="G51" s="28">
        <f t="shared" si="10"/>
        <v>671</v>
      </c>
      <c r="H51" s="28">
        <f t="shared" si="11"/>
        <v>738.1</v>
      </c>
      <c r="I51" s="29">
        <f t="shared" si="17"/>
        <v>13040</v>
      </c>
      <c r="J51" s="30">
        <f t="shared" si="12"/>
        <v>8749840</v>
      </c>
      <c r="K51" s="31">
        <f t="shared" si="13"/>
        <v>9187332</v>
      </c>
      <c r="L51" s="32">
        <f t="shared" si="14"/>
        <v>19000</v>
      </c>
      <c r="M51" s="33">
        <f t="shared" si="15"/>
        <v>1919060</v>
      </c>
    </row>
    <row r="52" spans="1:13" ht="16.5" customHeight="1" x14ac:dyDescent="0.25">
      <c r="A52" s="26">
        <v>45</v>
      </c>
      <c r="B52" s="34">
        <v>1203</v>
      </c>
      <c r="C52" s="27">
        <v>12</v>
      </c>
      <c r="D52" s="88" t="s">
        <v>17</v>
      </c>
      <c r="E52" s="28">
        <v>377</v>
      </c>
      <c r="F52" s="28">
        <v>46</v>
      </c>
      <c r="G52" s="28">
        <f t="shared" si="10"/>
        <v>423</v>
      </c>
      <c r="H52" s="28">
        <f t="shared" si="11"/>
        <v>465.3</v>
      </c>
      <c r="I52" s="29">
        <f t="shared" si="17"/>
        <v>13040</v>
      </c>
      <c r="J52" s="30">
        <f t="shared" si="12"/>
        <v>5515920</v>
      </c>
      <c r="K52" s="31">
        <f t="shared" si="13"/>
        <v>5791716</v>
      </c>
      <c r="L52" s="32">
        <f t="shared" si="14"/>
        <v>12000</v>
      </c>
      <c r="M52" s="33">
        <f t="shared" si="15"/>
        <v>1209780</v>
      </c>
    </row>
    <row r="53" spans="1:13" ht="16.5" customHeight="1" x14ac:dyDescent="0.25">
      <c r="A53" s="26">
        <v>46</v>
      </c>
      <c r="B53" s="34">
        <v>1204</v>
      </c>
      <c r="C53" s="27">
        <v>12</v>
      </c>
      <c r="D53" s="88" t="s">
        <v>17</v>
      </c>
      <c r="E53" s="28">
        <v>377</v>
      </c>
      <c r="F53" s="28">
        <v>45</v>
      </c>
      <c r="G53" s="28">
        <f t="shared" si="10"/>
        <v>422</v>
      </c>
      <c r="H53" s="28">
        <f t="shared" si="11"/>
        <v>464.20000000000005</v>
      </c>
      <c r="I53" s="29">
        <f t="shared" si="17"/>
        <v>13040</v>
      </c>
      <c r="J53" s="30">
        <f t="shared" si="12"/>
        <v>5502880</v>
      </c>
      <c r="K53" s="31">
        <f t="shared" si="13"/>
        <v>5778024</v>
      </c>
      <c r="L53" s="32">
        <f t="shared" si="14"/>
        <v>12000</v>
      </c>
      <c r="M53" s="33">
        <f t="shared" si="15"/>
        <v>1206920.0000000002</v>
      </c>
    </row>
    <row r="54" spans="1:13" ht="16.5" customHeight="1" x14ac:dyDescent="0.25">
      <c r="A54" s="26">
        <v>47</v>
      </c>
      <c r="B54" s="34">
        <v>1301</v>
      </c>
      <c r="C54" s="27">
        <v>13</v>
      </c>
      <c r="D54" s="87" t="s">
        <v>14</v>
      </c>
      <c r="E54" s="28">
        <v>569</v>
      </c>
      <c r="F54" s="28">
        <v>102</v>
      </c>
      <c r="G54" s="28">
        <f t="shared" si="10"/>
        <v>671</v>
      </c>
      <c r="H54" s="28">
        <f t="shared" si="11"/>
        <v>738.1</v>
      </c>
      <c r="I54" s="29">
        <f t="shared" si="17"/>
        <v>13040</v>
      </c>
      <c r="J54" s="30">
        <f t="shared" si="12"/>
        <v>8749840</v>
      </c>
      <c r="K54" s="31">
        <f t="shared" si="13"/>
        <v>9187332</v>
      </c>
      <c r="L54" s="32">
        <f t="shared" si="14"/>
        <v>19000</v>
      </c>
      <c r="M54" s="33">
        <f t="shared" si="15"/>
        <v>1919060</v>
      </c>
    </row>
    <row r="55" spans="1:13" ht="16.5" customHeight="1" x14ac:dyDescent="0.25">
      <c r="A55" s="26">
        <v>48</v>
      </c>
      <c r="B55" s="34">
        <v>1302</v>
      </c>
      <c r="C55" s="27">
        <v>13</v>
      </c>
      <c r="D55" s="88" t="s">
        <v>14</v>
      </c>
      <c r="E55" s="28">
        <v>569</v>
      </c>
      <c r="F55" s="28">
        <v>102</v>
      </c>
      <c r="G55" s="28">
        <f t="shared" si="10"/>
        <v>671</v>
      </c>
      <c r="H55" s="28">
        <f t="shared" si="11"/>
        <v>738.1</v>
      </c>
      <c r="I55" s="29">
        <f t="shared" si="17"/>
        <v>13040</v>
      </c>
      <c r="J55" s="30">
        <f t="shared" si="12"/>
        <v>8749840</v>
      </c>
      <c r="K55" s="31">
        <f t="shared" si="13"/>
        <v>9187332</v>
      </c>
      <c r="L55" s="32">
        <f t="shared" si="14"/>
        <v>19000</v>
      </c>
      <c r="M55" s="33">
        <f t="shared" si="15"/>
        <v>1919060</v>
      </c>
    </row>
    <row r="56" spans="1:13" ht="16.5" customHeight="1" x14ac:dyDescent="0.25">
      <c r="A56" s="26">
        <v>49</v>
      </c>
      <c r="B56" s="34">
        <v>1303</v>
      </c>
      <c r="C56" s="27">
        <v>13</v>
      </c>
      <c r="D56" s="88" t="s">
        <v>17</v>
      </c>
      <c r="E56" s="28">
        <v>377</v>
      </c>
      <c r="F56" s="28">
        <v>46</v>
      </c>
      <c r="G56" s="28">
        <f t="shared" si="10"/>
        <v>423</v>
      </c>
      <c r="H56" s="28">
        <f t="shared" si="11"/>
        <v>465.3</v>
      </c>
      <c r="I56" s="29">
        <f t="shared" si="17"/>
        <v>13040</v>
      </c>
      <c r="J56" s="30">
        <f t="shared" si="12"/>
        <v>5515920</v>
      </c>
      <c r="K56" s="31">
        <f t="shared" si="13"/>
        <v>5791716</v>
      </c>
      <c r="L56" s="32">
        <f t="shared" si="14"/>
        <v>12000</v>
      </c>
      <c r="M56" s="33">
        <f t="shared" si="15"/>
        <v>1209780</v>
      </c>
    </row>
    <row r="57" spans="1:13" ht="16.5" customHeight="1" x14ac:dyDescent="0.25">
      <c r="A57" s="26">
        <v>50</v>
      </c>
      <c r="B57" s="34">
        <v>1304</v>
      </c>
      <c r="C57" s="27">
        <v>13</v>
      </c>
      <c r="D57" s="88" t="s">
        <v>17</v>
      </c>
      <c r="E57" s="28">
        <v>377</v>
      </c>
      <c r="F57" s="28">
        <v>46</v>
      </c>
      <c r="G57" s="28">
        <f t="shared" si="10"/>
        <v>423</v>
      </c>
      <c r="H57" s="28">
        <f t="shared" si="11"/>
        <v>465.3</v>
      </c>
      <c r="I57" s="29">
        <f t="shared" si="17"/>
        <v>13040</v>
      </c>
      <c r="J57" s="30">
        <f t="shared" si="12"/>
        <v>5515920</v>
      </c>
      <c r="K57" s="31">
        <f t="shared" si="13"/>
        <v>5791716</v>
      </c>
      <c r="L57" s="32">
        <f t="shared" si="14"/>
        <v>12000</v>
      </c>
      <c r="M57" s="33">
        <f t="shared" si="15"/>
        <v>1209780</v>
      </c>
    </row>
    <row r="58" spans="1:13" ht="16.5" customHeight="1" x14ac:dyDescent="0.25">
      <c r="A58" s="26">
        <v>51</v>
      </c>
      <c r="B58" s="34">
        <v>1401</v>
      </c>
      <c r="C58" s="27">
        <v>14</v>
      </c>
      <c r="D58" s="87" t="s">
        <v>14</v>
      </c>
      <c r="E58" s="28">
        <v>569</v>
      </c>
      <c r="F58" s="28">
        <v>102</v>
      </c>
      <c r="G58" s="28">
        <f t="shared" si="10"/>
        <v>671</v>
      </c>
      <c r="H58" s="28">
        <f t="shared" si="11"/>
        <v>738.1</v>
      </c>
      <c r="I58" s="29">
        <f t="shared" si="17"/>
        <v>13040</v>
      </c>
      <c r="J58" s="30">
        <f t="shared" si="12"/>
        <v>8749840</v>
      </c>
      <c r="K58" s="31">
        <f t="shared" si="13"/>
        <v>9187332</v>
      </c>
      <c r="L58" s="32">
        <f t="shared" si="14"/>
        <v>19000</v>
      </c>
      <c r="M58" s="33">
        <f t="shared" si="15"/>
        <v>1919060</v>
      </c>
    </row>
    <row r="59" spans="1:13" ht="16.5" customHeight="1" x14ac:dyDescent="0.25">
      <c r="A59" s="26">
        <v>52</v>
      </c>
      <c r="B59" s="34">
        <v>1402</v>
      </c>
      <c r="C59" s="27">
        <v>14</v>
      </c>
      <c r="D59" s="88" t="s">
        <v>14</v>
      </c>
      <c r="E59" s="28">
        <v>569</v>
      </c>
      <c r="F59" s="28">
        <v>102</v>
      </c>
      <c r="G59" s="28">
        <f t="shared" si="10"/>
        <v>671</v>
      </c>
      <c r="H59" s="28">
        <f t="shared" si="11"/>
        <v>738.1</v>
      </c>
      <c r="I59" s="29">
        <f t="shared" si="17"/>
        <v>13040</v>
      </c>
      <c r="J59" s="30">
        <f t="shared" si="12"/>
        <v>8749840</v>
      </c>
      <c r="K59" s="31">
        <f t="shared" si="13"/>
        <v>9187332</v>
      </c>
      <c r="L59" s="32">
        <f t="shared" si="14"/>
        <v>19000</v>
      </c>
      <c r="M59" s="33">
        <f t="shared" si="15"/>
        <v>1919060</v>
      </c>
    </row>
    <row r="60" spans="1:13" ht="16.5" customHeight="1" x14ac:dyDescent="0.25">
      <c r="A60" s="26">
        <v>53</v>
      </c>
      <c r="B60" s="34">
        <v>1403</v>
      </c>
      <c r="C60" s="27">
        <v>14</v>
      </c>
      <c r="D60" s="88" t="s">
        <v>17</v>
      </c>
      <c r="E60" s="28">
        <v>377</v>
      </c>
      <c r="F60" s="28">
        <f>46+15</f>
        <v>61</v>
      </c>
      <c r="G60" s="28">
        <f t="shared" si="10"/>
        <v>438</v>
      </c>
      <c r="H60" s="28">
        <f t="shared" si="11"/>
        <v>481.8</v>
      </c>
      <c r="I60" s="29">
        <f t="shared" si="17"/>
        <v>13040</v>
      </c>
      <c r="J60" s="30">
        <f t="shared" si="12"/>
        <v>5711520</v>
      </c>
      <c r="K60" s="31">
        <f t="shared" si="13"/>
        <v>5997096</v>
      </c>
      <c r="L60" s="32">
        <f t="shared" si="14"/>
        <v>12500</v>
      </c>
      <c r="M60" s="33">
        <f t="shared" si="15"/>
        <v>1252680</v>
      </c>
    </row>
    <row r="61" spans="1:13" ht="16.5" customHeight="1" x14ac:dyDescent="0.25">
      <c r="A61" s="26">
        <v>54</v>
      </c>
      <c r="B61" s="34">
        <v>1404</v>
      </c>
      <c r="C61" s="27">
        <v>14</v>
      </c>
      <c r="D61" s="88" t="s">
        <v>17</v>
      </c>
      <c r="E61" s="28">
        <v>377</v>
      </c>
      <c r="F61" s="28">
        <f>46+14</f>
        <v>60</v>
      </c>
      <c r="G61" s="28">
        <f t="shared" si="10"/>
        <v>437</v>
      </c>
      <c r="H61" s="28">
        <f t="shared" si="11"/>
        <v>480.70000000000005</v>
      </c>
      <c r="I61" s="29">
        <f t="shared" si="17"/>
        <v>13040</v>
      </c>
      <c r="J61" s="30">
        <f t="shared" si="12"/>
        <v>5698480</v>
      </c>
      <c r="K61" s="31">
        <f t="shared" si="13"/>
        <v>5983404</v>
      </c>
      <c r="L61" s="32">
        <f t="shared" si="14"/>
        <v>12500</v>
      </c>
      <c r="M61" s="33">
        <f t="shared" si="15"/>
        <v>1249820.0000000002</v>
      </c>
    </row>
    <row r="62" spans="1:13" ht="16.5" customHeight="1" x14ac:dyDescent="0.25">
      <c r="A62" s="97" t="s">
        <v>3</v>
      </c>
      <c r="B62" s="98"/>
      <c r="C62" s="98"/>
      <c r="D62" s="99"/>
      <c r="E62" s="89">
        <f t="shared" ref="E62:H62" si="18">SUM(E23:E61)</f>
        <v>18351</v>
      </c>
      <c r="F62" s="89">
        <f t="shared" si="18"/>
        <v>3292</v>
      </c>
      <c r="G62" s="89">
        <f t="shared" si="18"/>
        <v>21643</v>
      </c>
      <c r="H62" s="89">
        <f t="shared" si="18"/>
        <v>23807.3</v>
      </c>
      <c r="I62" s="29"/>
      <c r="J62" s="90">
        <f t="shared" ref="J62:M62" si="19">SUM(J23:J61)</f>
        <v>279061120</v>
      </c>
      <c r="K62" s="91">
        <f t="shared" si="19"/>
        <v>293267814</v>
      </c>
      <c r="L62" s="92"/>
      <c r="M62" s="93">
        <f t="shared" si="19"/>
        <v>61898980</v>
      </c>
    </row>
    <row r="63" spans="1:13" ht="16.5" customHeight="1" x14ac:dyDescent="0.25">
      <c r="A63" s="50"/>
      <c r="B63" s="51"/>
      <c r="C63" s="51"/>
      <c r="D63" s="52"/>
      <c r="E63" s="52"/>
      <c r="F63" s="52"/>
      <c r="G63" s="52"/>
      <c r="H63" s="52"/>
      <c r="I63" s="53"/>
      <c r="J63" s="54"/>
      <c r="K63" s="54"/>
      <c r="L63" s="55"/>
      <c r="M63" s="56"/>
    </row>
    <row r="64" spans="1:13" ht="16.5" customHeight="1" x14ac:dyDescent="0.25">
      <c r="A64" s="50"/>
      <c r="B64" s="51"/>
      <c r="C64" s="51"/>
      <c r="D64" s="52"/>
      <c r="E64" s="52"/>
      <c r="F64" s="52"/>
      <c r="G64" s="52"/>
      <c r="H64" s="52"/>
      <c r="I64" s="53"/>
      <c r="J64" s="54"/>
      <c r="K64" s="54"/>
      <c r="L64" s="55"/>
      <c r="M64" s="56"/>
    </row>
    <row r="65" spans="1:13" ht="16.5" customHeight="1" x14ac:dyDescent="0.25">
      <c r="A65" s="50"/>
      <c r="B65" s="51"/>
      <c r="C65" s="51"/>
      <c r="D65" s="52"/>
      <c r="E65" s="52"/>
      <c r="F65" s="52"/>
      <c r="G65" s="52"/>
      <c r="H65" s="52"/>
      <c r="I65" s="53"/>
      <c r="J65" s="54"/>
      <c r="K65" s="54"/>
      <c r="L65" s="55"/>
      <c r="M65" s="56"/>
    </row>
    <row r="66" spans="1:13" ht="16.5" customHeight="1" x14ac:dyDescent="0.25">
      <c r="A66" s="50"/>
      <c r="B66" s="51"/>
      <c r="C66" s="51"/>
      <c r="D66" s="52"/>
      <c r="E66" s="52"/>
      <c r="F66" s="52"/>
      <c r="G66" s="52"/>
      <c r="H66" s="52"/>
      <c r="I66" s="53"/>
      <c r="J66" s="54"/>
      <c r="K66" s="54"/>
      <c r="L66" s="55"/>
      <c r="M66" s="56"/>
    </row>
    <row r="67" spans="1:13" ht="16.5" customHeight="1" x14ac:dyDescent="0.25">
      <c r="A67" s="50"/>
      <c r="B67" s="51"/>
      <c r="C67" s="51"/>
      <c r="D67" s="52"/>
      <c r="E67" s="52"/>
      <c r="F67" s="52"/>
      <c r="G67" s="52"/>
      <c r="H67" s="52"/>
      <c r="I67" s="53"/>
      <c r="J67" s="54"/>
      <c r="K67" s="54"/>
      <c r="L67" s="55"/>
      <c r="M67" s="56"/>
    </row>
    <row r="68" spans="1:13" ht="16.5" customHeight="1" x14ac:dyDescent="0.25">
      <c r="A68" s="50"/>
      <c r="B68" s="51"/>
      <c r="C68" s="51"/>
      <c r="D68" s="52"/>
      <c r="E68" s="52"/>
      <c r="F68" s="52"/>
      <c r="G68" s="52"/>
      <c r="H68" s="52"/>
      <c r="I68" s="53"/>
      <c r="J68" s="54"/>
      <c r="K68" s="54"/>
      <c r="L68" s="55"/>
      <c r="M68" s="56"/>
    </row>
    <row r="69" spans="1:13" ht="16.5" customHeight="1" x14ac:dyDescent="0.25">
      <c r="A69" s="50"/>
      <c r="B69" s="51"/>
      <c r="C69" s="51"/>
      <c r="D69" s="52"/>
      <c r="E69" s="52"/>
      <c r="F69" s="52"/>
      <c r="G69" s="52"/>
      <c r="H69" s="52"/>
      <c r="I69" s="53"/>
      <c r="J69" s="54"/>
      <c r="K69" s="54"/>
      <c r="L69" s="55"/>
      <c r="M69" s="56"/>
    </row>
    <row r="70" spans="1:13" ht="16.5" customHeight="1" x14ac:dyDescent="0.25">
      <c r="A70" s="50"/>
      <c r="B70" s="51"/>
      <c r="C70" s="51"/>
      <c r="D70" s="52"/>
      <c r="E70" s="52"/>
      <c r="F70" s="52"/>
      <c r="G70" s="52"/>
      <c r="H70" s="52"/>
      <c r="I70" s="53"/>
      <c r="J70" s="54"/>
      <c r="K70" s="54"/>
      <c r="L70" s="55"/>
      <c r="M70" s="56"/>
    </row>
    <row r="71" spans="1:13" ht="16.5" customHeight="1" x14ac:dyDescent="0.25">
      <c r="A71" s="50"/>
      <c r="B71" s="51"/>
      <c r="C71" s="51"/>
      <c r="D71" s="52"/>
      <c r="E71" s="52"/>
      <c r="F71" s="52"/>
      <c r="G71" s="52"/>
      <c r="H71" s="52"/>
      <c r="I71" s="53"/>
      <c r="J71" s="54"/>
      <c r="K71" s="54"/>
      <c r="L71" s="55"/>
      <c r="M71" s="56"/>
    </row>
    <row r="72" spans="1:13" ht="16.5" customHeight="1" x14ac:dyDescent="0.25">
      <c r="A72" s="50"/>
      <c r="B72" s="51"/>
      <c r="C72" s="51"/>
      <c r="D72" s="52"/>
      <c r="E72" s="52"/>
      <c r="F72" s="52"/>
      <c r="G72" s="52"/>
      <c r="H72" s="52"/>
      <c r="I72" s="53"/>
      <c r="J72" s="54"/>
      <c r="K72" s="54"/>
      <c r="L72" s="55"/>
      <c r="M72" s="56"/>
    </row>
    <row r="73" spans="1:13" ht="16.5" customHeight="1" x14ac:dyDescent="0.25">
      <c r="A73" s="50"/>
      <c r="B73" s="51"/>
      <c r="C73" s="51"/>
      <c r="D73" s="52"/>
      <c r="E73" s="52"/>
      <c r="F73" s="52"/>
      <c r="G73" s="52"/>
      <c r="H73" s="52"/>
      <c r="I73" s="53"/>
      <c r="J73" s="54"/>
      <c r="K73" s="54"/>
      <c r="L73" s="55"/>
      <c r="M73" s="56"/>
    </row>
    <row r="74" spans="1:13" ht="16.5" customHeight="1" x14ac:dyDescent="0.25">
      <c r="A74" s="50"/>
      <c r="B74" s="51"/>
      <c r="C74" s="51"/>
      <c r="D74" s="52"/>
      <c r="E74" s="52"/>
      <c r="F74" s="52"/>
      <c r="G74" s="52"/>
      <c r="H74" s="52"/>
      <c r="I74" s="53"/>
      <c r="J74" s="54"/>
      <c r="K74" s="54"/>
      <c r="L74" s="55"/>
      <c r="M74" s="56"/>
    </row>
    <row r="75" spans="1:13" x14ac:dyDescent="0.25">
      <c r="A75" s="50"/>
      <c r="B75" s="51"/>
      <c r="C75" s="51"/>
      <c r="D75" s="52"/>
      <c r="E75" s="52"/>
      <c r="F75" s="52"/>
      <c r="G75" s="52"/>
      <c r="H75" s="52"/>
      <c r="I75" s="53"/>
      <c r="J75" s="54"/>
      <c r="K75" s="54"/>
      <c r="L75" s="55"/>
      <c r="M75" s="56"/>
    </row>
    <row r="76" spans="1:13" x14ac:dyDescent="0.25">
      <c r="A76" s="50"/>
      <c r="B76" s="51"/>
      <c r="C76" s="51"/>
      <c r="D76" s="52"/>
      <c r="E76" s="52"/>
      <c r="F76" s="52"/>
      <c r="G76" s="52"/>
      <c r="H76" s="52"/>
      <c r="I76" s="53"/>
      <c r="J76" s="54"/>
      <c r="K76" s="54"/>
      <c r="L76" s="55"/>
      <c r="M76" s="56"/>
    </row>
    <row r="77" spans="1:13" x14ac:dyDescent="0.25">
      <c r="A77" s="50"/>
      <c r="B77" s="51"/>
      <c r="C77" s="51"/>
      <c r="D77" s="52"/>
      <c r="E77" s="52"/>
      <c r="F77" s="52"/>
      <c r="G77" s="52"/>
      <c r="H77" s="52"/>
      <c r="I77" s="53"/>
      <c r="J77" s="54"/>
      <c r="K77" s="54"/>
      <c r="L77" s="55"/>
      <c r="M77" s="56"/>
    </row>
    <row r="78" spans="1:13" x14ac:dyDescent="0.25">
      <c r="A78" s="50"/>
      <c r="B78" s="51"/>
      <c r="C78" s="51"/>
      <c r="D78" s="52"/>
      <c r="E78" s="52"/>
      <c r="F78" s="52"/>
      <c r="G78" s="52"/>
      <c r="H78" s="52"/>
      <c r="I78" s="53"/>
      <c r="J78" s="54"/>
      <c r="K78" s="54"/>
      <c r="L78" s="55"/>
      <c r="M78" s="56"/>
    </row>
    <row r="79" spans="1:13" x14ac:dyDescent="0.25">
      <c r="A79" s="50"/>
      <c r="B79" s="51"/>
      <c r="C79" s="51"/>
      <c r="D79" s="52"/>
      <c r="E79" s="52"/>
      <c r="F79" s="52"/>
      <c r="G79" s="52"/>
      <c r="H79" s="52"/>
      <c r="I79" s="53"/>
      <c r="J79" s="54"/>
      <c r="K79" s="54"/>
      <c r="L79" s="55"/>
      <c r="M79" s="56"/>
    </row>
    <row r="80" spans="1:13" x14ac:dyDescent="0.25">
      <c r="A80" s="50"/>
      <c r="B80" s="51"/>
      <c r="C80" s="51"/>
      <c r="D80" s="52"/>
      <c r="E80" s="52"/>
      <c r="F80" s="52"/>
      <c r="G80" s="52"/>
      <c r="H80" s="52"/>
      <c r="I80" s="53"/>
      <c r="J80" s="54"/>
      <c r="K80" s="54"/>
      <c r="L80" s="55"/>
      <c r="M80" s="56"/>
    </row>
    <row r="81" spans="1:13" x14ac:dyDescent="0.25">
      <c r="A81" s="50"/>
      <c r="B81" s="51"/>
      <c r="C81" s="51"/>
      <c r="D81" s="52"/>
      <c r="E81" s="52"/>
      <c r="F81" s="52"/>
      <c r="G81" s="52"/>
      <c r="H81" s="52"/>
      <c r="I81" s="53"/>
      <c r="J81" s="54"/>
      <c r="K81" s="54"/>
      <c r="L81" s="55"/>
      <c r="M81" s="56"/>
    </row>
    <row r="82" spans="1:13" x14ac:dyDescent="0.25">
      <c r="A82" s="50"/>
      <c r="B82" s="51"/>
      <c r="C82" s="51"/>
      <c r="D82" s="52"/>
      <c r="E82" s="52"/>
      <c r="F82" s="52"/>
      <c r="G82" s="52"/>
      <c r="H82" s="52"/>
      <c r="I82" s="53"/>
      <c r="J82" s="54"/>
      <c r="K82" s="54"/>
      <c r="L82" s="55"/>
      <c r="M82" s="56"/>
    </row>
    <row r="83" spans="1:13" x14ac:dyDescent="0.25">
      <c r="A83" s="50"/>
      <c r="B83" s="51"/>
      <c r="C83" s="51"/>
      <c r="D83" s="52"/>
      <c r="E83" s="52"/>
      <c r="F83" s="52"/>
      <c r="G83" s="52"/>
      <c r="H83" s="52"/>
      <c r="I83" s="53"/>
      <c r="J83" s="54"/>
      <c r="K83" s="54"/>
      <c r="L83" s="55"/>
      <c r="M83" s="56"/>
    </row>
    <row r="84" spans="1:13" x14ac:dyDescent="0.25">
      <c r="A84" s="50"/>
      <c r="B84" s="51"/>
      <c r="C84" s="51"/>
      <c r="D84" s="52"/>
      <c r="E84" s="52"/>
      <c r="F84" s="52"/>
      <c r="G84" s="52"/>
      <c r="H84" s="52"/>
      <c r="I84" s="53"/>
      <c r="J84" s="54"/>
      <c r="K84" s="54"/>
      <c r="L84" s="55"/>
      <c r="M84" s="56"/>
    </row>
    <row r="85" spans="1:13" x14ac:dyDescent="0.25">
      <c r="A85" s="50"/>
      <c r="B85" s="51"/>
      <c r="C85" s="51"/>
      <c r="D85" s="52"/>
      <c r="E85" s="52"/>
      <c r="F85" s="52"/>
      <c r="G85" s="52"/>
      <c r="H85" s="52"/>
      <c r="I85" s="53"/>
      <c r="J85" s="54"/>
      <c r="K85" s="54"/>
      <c r="L85" s="55"/>
      <c r="M85" s="56"/>
    </row>
    <row r="86" spans="1:13" x14ac:dyDescent="0.25">
      <c r="A86" s="50"/>
      <c r="B86" s="51"/>
      <c r="C86" s="51"/>
      <c r="D86" s="52"/>
      <c r="E86" s="52"/>
      <c r="F86" s="52"/>
      <c r="G86" s="52"/>
      <c r="H86" s="52"/>
      <c r="I86" s="53"/>
      <c r="J86" s="54"/>
      <c r="K86" s="54"/>
      <c r="L86" s="55"/>
      <c r="M86" s="56"/>
    </row>
    <row r="87" spans="1:13" x14ac:dyDescent="0.25">
      <c r="A87" s="50"/>
      <c r="B87" s="51"/>
      <c r="C87" s="51"/>
      <c r="D87" s="52"/>
      <c r="E87" s="52"/>
      <c r="F87" s="52"/>
      <c r="G87" s="52"/>
      <c r="H87" s="52"/>
      <c r="I87" s="53"/>
      <c r="J87" s="54"/>
      <c r="K87" s="54"/>
      <c r="L87" s="55"/>
      <c r="M87" s="56"/>
    </row>
    <row r="88" spans="1:13" x14ac:dyDescent="0.25">
      <c r="A88" s="50"/>
      <c r="B88" s="51"/>
      <c r="C88" s="51"/>
      <c r="D88" s="52"/>
      <c r="E88" s="52"/>
      <c r="F88" s="52"/>
      <c r="G88" s="52"/>
      <c r="H88" s="52"/>
      <c r="I88" s="53"/>
      <c r="J88" s="54"/>
      <c r="K88" s="54"/>
      <c r="L88" s="55"/>
      <c r="M88" s="56"/>
    </row>
    <row r="89" spans="1:13" x14ac:dyDescent="0.25">
      <c r="A89" s="50"/>
      <c r="B89" s="51"/>
      <c r="C89" s="51"/>
      <c r="D89" s="52"/>
      <c r="E89" s="52"/>
      <c r="F89" s="52"/>
      <c r="G89" s="52"/>
      <c r="H89" s="52"/>
      <c r="I89" s="53"/>
      <c r="J89" s="54"/>
      <c r="K89" s="54"/>
      <c r="L89" s="55"/>
      <c r="M89" s="56"/>
    </row>
    <row r="90" spans="1:13" x14ac:dyDescent="0.25">
      <c r="A90" s="50"/>
      <c r="B90" s="51"/>
      <c r="C90" s="51"/>
      <c r="D90" s="52"/>
      <c r="E90" s="52"/>
      <c r="F90" s="52"/>
      <c r="G90" s="52"/>
      <c r="H90" s="52"/>
      <c r="I90" s="53"/>
      <c r="J90" s="54"/>
      <c r="K90" s="54"/>
      <c r="L90" s="55"/>
      <c r="M90" s="56"/>
    </row>
    <row r="91" spans="1:13" x14ac:dyDescent="0.25">
      <c r="A91" s="50"/>
      <c r="B91" s="51"/>
      <c r="C91" s="51"/>
      <c r="D91" s="52"/>
      <c r="E91" s="52"/>
      <c r="F91" s="52"/>
      <c r="G91" s="52"/>
      <c r="H91" s="52"/>
      <c r="I91" s="53"/>
      <c r="J91" s="54"/>
      <c r="K91" s="54"/>
      <c r="L91" s="55"/>
      <c r="M91" s="56"/>
    </row>
    <row r="92" spans="1:13" x14ac:dyDescent="0.25">
      <c r="A92" s="50"/>
      <c r="B92" s="51"/>
      <c r="C92" s="51"/>
      <c r="D92" s="52"/>
      <c r="E92" s="52"/>
      <c r="F92" s="52"/>
      <c r="G92" s="52"/>
      <c r="H92" s="52"/>
      <c r="I92" s="53"/>
      <c r="J92" s="54"/>
      <c r="K92" s="54"/>
      <c r="L92" s="55"/>
      <c r="M92" s="56"/>
    </row>
    <row r="93" spans="1:13" x14ac:dyDescent="0.25">
      <c r="A93" s="50"/>
      <c r="B93" s="51"/>
      <c r="C93" s="51"/>
      <c r="D93" s="52"/>
      <c r="E93" s="52"/>
      <c r="F93" s="52"/>
      <c r="G93" s="52"/>
      <c r="H93" s="52"/>
      <c r="I93" s="53"/>
      <c r="J93" s="54"/>
      <c r="K93" s="54"/>
      <c r="L93" s="55"/>
      <c r="M93" s="56"/>
    </row>
    <row r="94" spans="1:13" x14ac:dyDescent="0.25">
      <c r="A94" s="50"/>
      <c r="B94" s="51"/>
      <c r="C94" s="51"/>
      <c r="D94" s="52"/>
      <c r="E94" s="52"/>
      <c r="F94" s="52"/>
      <c r="G94" s="52"/>
      <c r="H94" s="52"/>
      <c r="I94" s="53"/>
      <c r="J94" s="54"/>
      <c r="K94" s="54"/>
      <c r="L94" s="55"/>
      <c r="M94" s="56"/>
    </row>
    <row r="95" spans="1:13" x14ac:dyDescent="0.25">
      <c r="A95" s="50"/>
      <c r="B95" s="51"/>
      <c r="C95" s="51"/>
      <c r="D95" s="52"/>
      <c r="E95" s="52"/>
      <c r="F95" s="52"/>
      <c r="G95" s="52"/>
      <c r="H95" s="52"/>
      <c r="I95" s="53"/>
      <c r="J95" s="54"/>
      <c r="K95" s="54"/>
      <c r="L95" s="55"/>
      <c r="M95" s="56"/>
    </row>
    <row r="96" spans="1:13" x14ac:dyDescent="0.25">
      <c r="A96" s="50"/>
      <c r="B96" s="51"/>
      <c r="C96" s="51"/>
      <c r="D96" s="52"/>
      <c r="E96" s="52"/>
      <c r="F96" s="52"/>
      <c r="G96" s="52"/>
      <c r="H96" s="52"/>
      <c r="I96" s="53"/>
      <c r="J96" s="54"/>
      <c r="K96" s="54"/>
      <c r="L96" s="55"/>
      <c r="M96" s="56"/>
    </row>
    <row r="97" spans="1:13" x14ac:dyDescent="0.25">
      <c r="A97" s="50"/>
      <c r="B97" s="51"/>
      <c r="C97" s="51"/>
      <c r="D97" s="52"/>
      <c r="E97" s="52"/>
      <c r="F97" s="52"/>
      <c r="G97" s="52"/>
      <c r="H97" s="52"/>
      <c r="I97" s="53"/>
      <c r="J97" s="54"/>
      <c r="K97" s="54"/>
      <c r="L97" s="55"/>
      <c r="M97" s="56"/>
    </row>
    <row r="98" spans="1:13" x14ac:dyDescent="0.25">
      <c r="A98" s="50"/>
      <c r="B98" s="51"/>
      <c r="C98" s="51"/>
      <c r="D98" s="52"/>
      <c r="E98" s="52"/>
      <c r="F98" s="52"/>
      <c r="G98" s="52"/>
      <c r="H98" s="52"/>
      <c r="I98" s="53"/>
      <c r="J98" s="54"/>
      <c r="K98" s="54"/>
      <c r="L98" s="55"/>
      <c r="M98" s="56"/>
    </row>
    <row r="99" spans="1:13" x14ac:dyDescent="0.25">
      <c r="A99" s="50"/>
      <c r="B99" s="51"/>
      <c r="C99" s="51"/>
      <c r="D99" s="52"/>
      <c r="E99" s="52"/>
      <c r="F99" s="52"/>
      <c r="G99" s="52"/>
      <c r="H99" s="52"/>
      <c r="I99" s="53"/>
      <c r="J99" s="54"/>
      <c r="K99" s="54"/>
      <c r="L99" s="55"/>
      <c r="M99" s="56"/>
    </row>
    <row r="100" spans="1:13" x14ac:dyDescent="0.25">
      <c r="A100" s="57"/>
      <c r="B100" s="51"/>
      <c r="C100" s="51"/>
      <c r="D100" s="58"/>
      <c r="E100" s="59"/>
      <c r="F100" s="59"/>
      <c r="G100" s="59"/>
      <c r="H100" s="59"/>
      <c r="I100" s="53"/>
      <c r="J100" s="60"/>
      <c r="K100" s="60"/>
      <c r="L100" s="61"/>
      <c r="M100" s="62"/>
    </row>
    <row r="101" spans="1:13" x14ac:dyDescent="0.25">
      <c r="B101" s="51"/>
      <c r="C101" s="51"/>
    </row>
    <row r="102" spans="1:13" x14ac:dyDescent="0.25">
      <c r="B102" s="51"/>
      <c r="C102" s="51"/>
    </row>
    <row r="103" spans="1:13" x14ac:dyDescent="0.25">
      <c r="B103" s="51"/>
      <c r="C103" s="51"/>
    </row>
    <row r="104" spans="1:13" x14ac:dyDescent="0.25">
      <c r="B104" s="51"/>
      <c r="C104" s="51"/>
      <c r="H104" s="66"/>
      <c r="M104" s="67"/>
    </row>
    <row r="105" spans="1:13" x14ac:dyDescent="0.25">
      <c r="B105" s="51"/>
      <c r="C105" s="51"/>
    </row>
    <row r="106" spans="1:13" x14ac:dyDescent="0.25">
      <c r="B106" s="51"/>
      <c r="C106" s="51"/>
    </row>
    <row r="107" spans="1:13" x14ac:dyDescent="0.25">
      <c r="B107" s="51"/>
      <c r="C107" s="51"/>
    </row>
    <row r="108" spans="1:13" x14ac:dyDescent="0.25">
      <c r="B108" s="51"/>
      <c r="C108" s="51"/>
    </row>
    <row r="109" spans="1:13" x14ac:dyDescent="0.25">
      <c r="B109" s="51"/>
      <c r="C109" s="51"/>
    </row>
    <row r="110" spans="1:13" x14ac:dyDescent="0.25">
      <c r="B110" s="51"/>
      <c r="C110" s="51"/>
    </row>
    <row r="111" spans="1:13" x14ac:dyDescent="0.25">
      <c r="B111" s="51"/>
      <c r="C111" s="51"/>
    </row>
    <row r="112" spans="1:13" x14ac:dyDescent="0.25">
      <c r="B112" s="51"/>
      <c r="C112" s="51"/>
    </row>
    <row r="113" spans="2:3" x14ac:dyDescent="0.25">
      <c r="B113" s="51"/>
      <c r="C113" s="51"/>
    </row>
    <row r="114" spans="2:3" x14ac:dyDescent="0.25">
      <c r="B114" s="51"/>
      <c r="C114" s="51"/>
    </row>
    <row r="115" spans="2:3" x14ac:dyDescent="0.25">
      <c r="B115" s="51"/>
      <c r="C115" s="51"/>
    </row>
    <row r="116" spans="2:3" x14ac:dyDescent="0.25">
      <c r="B116" s="51"/>
      <c r="C116" s="51"/>
    </row>
    <row r="117" spans="2:3" x14ac:dyDescent="0.25">
      <c r="B117" s="51"/>
      <c r="C117" s="51"/>
    </row>
    <row r="118" spans="2:3" x14ac:dyDescent="0.25">
      <c r="B118" s="51"/>
      <c r="C118" s="51"/>
    </row>
    <row r="119" spans="2:3" x14ac:dyDescent="0.25">
      <c r="B119" s="51"/>
      <c r="C119" s="51"/>
    </row>
    <row r="120" spans="2:3" x14ac:dyDescent="0.25">
      <c r="B120" s="51"/>
      <c r="C120" s="51"/>
    </row>
    <row r="121" spans="2:3" x14ac:dyDescent="0.25">
      <c r="B121" s="51"/>
      <c r="C121" s="51"/>
    </row>
    <row r="122" spans="2:3" x14ac:dyDescent="0.25">
      <c r="B122" s="51"/>
      <c r="C122" s="51"/>
    </row>
    <row r="123" spans="2:3" x14ac:dyDescent="0.25">
      <c r="B123" s="51"/>
      <c r="C123" s="51"/>
    </row>
    <row r="124" spans="2:3" x14ac:dyDescent="0.25">
      <c r="B124" s="51"/>
      <c r="C124" s="51"/>
    </row>
    <row r="125" spans="2:3" x14ac:dyDescent="0.25">
      <c r="B125" s="51"/>
      <c r="C125" s="51"/>
    </row>
    <row r="126" spans="2:3" x14ac:dyDescent="0.25">
      <c r="B126" s="51"/>
      <c r="C126" s="51"/>
    </row>
    <row r="127" spans="2:3" x14ac:dyDescent="0.25">
      <c r="B127" s="51"/>
      <c r="C127" s="51"/>
    </row>
    <row r="128" spans="2:3" x14ac:dyDescent="0.25">
      <c r="B128" s="51"/>
      <c r="C128" s="51"/>
    </row>
    <row r="129" spans="2:3" x14ac:dyDescent="0.25">
      <c r="B129" s="51"/>
      <c r="C129" s="51"/>
    </row>
    <row r="130" spans="2:3" x14ac:dyDescent="0.25">
      <c r="B130" s="51"/>
      <c r="C130" s="51"/>
    </row>
    <row r="131" spans="2:3" x14ac:dyDescent="0.25">
      <c r="B131" s="51"/>
      <c r="C131" s="51"/>
    </row>
    <row r="132" spans="2:3" x14ac:dyDescent="0.25">
      <c r="B132" s="51"/>
      <c r="C132" s="51"/>
    </row>
    <row r="133" spans="2:3" x14ac:dyDescent="0.25">
      <c r="B133" s="51"/>
      <c r="C133" s="51"/>
    </row>
    <row r="134" spans="2:3" x14ac:dyDescent="0.25">
      <c r="B134" s="51"/>
      <c r="C134" s="51"/>
    </row>
  </sheetData>
  <mergeCells count="5">
    <mergeCell ref="A20:M20"/>
    <mergeCell ref="A18:D18"/>
    <mergeCell ref="A1:M1"/>
    <mergeCell ref="A21:M21"/>
    <mergeCell ref="A62:D6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1"/>
  <sheetViews>
    <sheetView tabSelected="1" zoomScale="130" zoomScaleNormal="130" workbookViewId="0">
      <selection activeCell="G16" sqref="G16"/>
    </sheetView>
  </sheetViews>
  <sheetFormatPr defaultRowHeight="15" x14ac:dyDescent="0.25"/>
  <cols>
    <col min="2" max="2" width="12.85546875" customWidth="1"/>
    <col min="3" max="3" width="18.5703125" style="1" customWidth="1"/>
    <col min="4" max="4" width="10.42578125" style="1" customWidth="1"/>
    <col min="5" max="6" width="11.5703125" style="1" bestFit="1" customWidth="1"/>
    <col min="7" max="7" width="19.28515625" style="1" customWidth="1"/>
    <col min="8" max="8" width="21" style="1" customWidth="1"/>
    <col min="9" max="9" width="16.85546875" style="1" bestFit="1" customWidth="1"/>
    <col min="10" max="10" width="19.28515625" style="1" customWidth="1"/>
    <col min="12" max="12" width="15.28515625" bestFit="1" customWidth="1"/>
  </cols>
  <sheetData>
    <row r="1" spans="1:13" x14ac:dyDescent="0.25">
      <c r="A1" s="49" t="s">
        <v>4</v>
      </c>
      <c r="B1" s="49" t="s">
        <v>24</v>
      </c>
      <c r="C1" s="49" t="s">
        <v>10</v>
      </c>
      <c r="D1" s="49" t="s">
        <v>5</v>
      </c>
      <c r="E1" s="49" t="s">
        <v>6</v>
      </c>
      <c r="F1" s="49" t="s">
        <v>7</v>
      </c>
      <c r="G1" s="49" t="s">
        <v>8</v>
      </c>
      <c r="H1" s="49" t="s">
        <v>9</v>
      </c>
      <c r="I1"/>
      <c r="J1"/>
      <c r="K1" s="1"/>
      <c r="L1" s="1"/>
      <c r="M1" s="1"/>
    </row>
    <row r="2" spans="1:13" ht="33" x14ac:dyDescent="0.25">
      <c r="A2" s="69">
        <v>1</v>
      </c>
      <c r="B2" s="69" t="s">
        <v>30</v>
      </c>
      <c r="C2" s="70" t="s">
        <v>35</v>
      </c>
      <c r="D2" s="71">
        <f>6+9</f>
        <v>15</v>
      </c>
      <c r="E2" s="103">
        <v>8983</v>
      </c>
      <c r="F2" s="104">
        <v>9881</v>
      </c>
      <c r="G2" s="105">
        <v>113185800</v>
      </c>
      <c r="H2" s="106">
        <v>122240664</v>
      </c>
      <c r="I2" s="73">
        <v>2600</v>
      </c>
      <c r="J2" s="74">
        <f>F2*I2</f>
        <v>25690600</v>
      </c>
      <c r="K2" s="9"/>
      <c r="L2" s="10">
        <f>J2*K2%</f>
        <v>0</v>
      </c>
      <c r="M2" s="1"/>
    </row>
    <row r="3" spans="1:13" ht="33" x14ac:dyDescent="0.25">
      <c r="A3" s="69">
        <v>2</v>
      </c>
      <c r="B3" s="69" t="s">
        <v>34</v>
      </c>
      <c r="C3" s="70" t="s">
        <v>36</v>
      </c>
      <c r="D3" s="71">
        <f>20+19</f>
        <v>39</v>
      </c>
      <c r="E3" s="107">
        <v>21643</v>
      </c>
      <c r="F3" s="108">
        <v>23807</v>
      </c>
      <c r="G3" s="72">
        <v>279061120</v>
      </c>
      <c r="H3" s="72">
        <v>293267814</v>
      </c>
      <c r="I3" s="73">
        <v>2600</v>
      </c>
      <c r="J3" s="74">
        <f>F3*I3</f>
        <v>61898200</v>
      </c>
      <c r="K3" s="9"/>
      <c r="L3" s="10">
        <f>J3*K3%</f>
        <v>0</v>
      </c>
      <c r="M3" s="1"/>
    </row>
    <row r="4" spans="1:13" ht="15.75" x14ac:dyDescent="0.25">
      <c r="A4" s="100" t="s">
        <v>3</v>
      </c>
      <c r="B4" s="101"/>
      <c r="C4" s="102"/>
      <c r="D4" s="75">
        <f t="shared" ref="D4:H4" si="0">SUM(D2:D3)</f>
        <v>54</v>
      </c>
      <c r="E4" s="76">
        <f t="shared" si="0"/>
        <v>30626</v>
      </c>
      <c r="F4" s="76">
        <f t="shared" si="0"/>
        <v>33688</v>
      </c>
      <c r="G4" s="77">
        <f t="shared" si="0"/>
        <v>392246920</v>
      </c>
      <c r="H4" s="77">
        <f t="shared" si="0"/>
        <v>415508478</v>
      </c>
      <c r="I4"/>
      <c r="J4" s="78">
        <f>SUM(J2:J3)</f>
        <v>87588800</v>
      </c>
      <c r="K4" s="1"/>
      <c r="L4" s="11">
        <f>SUM(L2:L3)</f>
        <v>0</v>
      </c>
      <c r="M4" s="1"/>
    </row>
    <row r="5" spans="1:13" x14ac:dyDescent="0.25">
      <c r="A5" s="1"/>
      <c r="B5" s="1"/>
      <c r="J5" s="79">
        <f>J4*30%</f>
        <v>26276640</v>
      </c>
      <c r="K5" s="1"/>
      <c r="L5" s="1"/>
      <c r="M5" s="1"/>
    </row>
    <row r="6" spans="1:13" x14ac:dyDescent="0.25">
      <c r="A6" s="1"/>
      <c r="B6" s="1"/>
      <c r="J6" s="6"/>
      <c r="K6" s="1"/>
      <c r="L6" s="1"/>
      <c r="M6" s="1"/>
    </row>
    <row r="7" spans="1:13" x14ac:dyDescent="0.25">
      <c r="A7" s="1"/>
      <c r="B7" s="1"/>
      <c r="F7" s="2"/>
      <c r="K7" s="1"/>
      <c r="L7" s="1"/>
      <c r="M7" s="1"/>
    </row>
    <row r="8" spans="1:13" x14ac:dyDescent="0.25">
      <c r="A8" s="1"/>
      <c r="B8" s="1"/>
      <c r="K8" s="1"/>
      <c r="L8" s="1"/>
      <c r="M8" s="1"/>
    </row>
    <row r="9" spans="1:13" x14ac:dyDescent="0.25">
      <c r="A9" s="1"/>
      <c r="B9" s="1"/>
      <c r="K9" s="1"/>
      <c r="L9" s="1"/>
      <c r="M9" s="1"/>
    </row>
    <row r="10" spans="1:13" x14ac:dyDescent="0.25">
      <c r="A10" s="1"/>
      <c r="B10" s="1"/>
      <c r="K10" s="1"/>
      <c r="L10" s="1"/>
      <c r="M10" s="1"/>
    </row>
    <row r="11" spans="1:13" x14ac:dyDescent="0.25">
      <c r="A11" s="1"/>
      <c r="B11" s="1"/>
    </row>
  </sheetData>
  <mergeCells count="1">
    <mergeCell ref="A4:C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0FB0D-5C74-4D4F-A2E5-E0DB4E6F8174}">
  <dimension ref="AB8:AL12"/>
  <sheetViews>
    <sheetView topLeftCell="N1" workbookViewId="0">
      <selection activeCell="AF17" sqref="AF17"/>
    </sheetView>
  </sheetViews>
  <sheetFormatPr defaultRowHeight="15" x14ac:dyDescent="0.25"/>
  <cols>
    <col min="4" max="4" width="11.85546875" customWidth="1"/>
    <col min="5" max="5" width="17.5703125" customWidth="1"/>
  </cols>
  <sheetData>
    <row r="8" spans="28:38" ht="15.75" thickBot="1" x14ac:dyDescent="0.3"/>
    <row r="9" spans="28:38" ht="15.75" thickBot="1" x14ac:dyDescent="0.3">
      <c r="AB9" s="81">
        <v>1</v>
      </c>
      <c r="AC9" s="81" t="s">
        <v>16</v>
      </c>
      <c r="AD9" s="81">
        <v>477.59</v>
      </c>
      <c r="AE9" s="3">
        <f>AD9*10.764</f>
        <v>5140.7787599999992</v>
      </c>
      <c r="AF9" s="81">
        <v>9</v>
      </c>
      <c r="AH9" s="3">
        <f>AE9/AF9</f>
        <v>571.19763999999986</v>
      </c>
    </row>
    <row r="10" spans="28:38" ht="15.75" customHeight="1" thickBot="1" x14ac:dyDescent="0.3">
      <c r="AB10" s="82">
        <v>2</v>
      </c>
      <c r="AC10" s="82" t="s">
        <v>12</v>
      </c>
      <c r="AD10" s="82">
        <v>211.07</v>
      </c>
      <c r="AE10" s="3">
        <f t="shared" ref="AE10:AE11" si="0">AD10*10.764</f>
        <v>2271.9574799999996</v>
      </c>
      <c r="AF10" s="82">
        <v>6</v>
      </c>
      <c r="AH10" s="3">
        <f t="shared" ref="AH10:AH11" si="1">AE10/AF10</f>
        <v>378.65957999999995</v>
      </c>
      <c r="AI10" s="80"/>
      <c r="AJ10" s="80"/>
      <c r="AK10" s="80"/>
      <c r="AL10" s="83"/>
    </row>
    <row r="11" spans="28:38" ht="15.75" customHeight="1" thickBot="1" x14ac:dyDescent="0.3">
      <c r="AB11" s="81"/>
      <c r="AC11" s="81"/>
      <c r="AD11" s="81"/>
      <c r="AE11" s="3"/>
      <c r="AF11" s="81"/>
      <c r="AH11" s="3" t="e">
        <f t="shared" si="1"/>
        <v>#DIV/0!</v>
      </c>
      <c r="AI11" s="80"/>
      <c r="AJ11" s="80"/>
      <c r="AK11" s="80"/>
      <c r="AL11" s="83"/>
    </row>
    <row r="12" spans="28:38" ht="15.75" customHeight="1" thickBot="1" x14ac:dyDescent="0.3">
      <c r="AB12" s="86"/>
      <c r="AC12" s="86"/>
      <c r="AF12">
        <f>SUM(AF9:AF11)</f>
        <v>15</v>
      </c>
      <c r="AI12" s="84"/>
      <c r="AJ12" s="84"/>
      <c r="AK12" s="84"/>
      <c r="AL12" s="8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T221"/>
  <sheetViews>
    <sheetView zoomScaleNormal="100" workbookViewId="0">
      <selection activeCell="M29" sqref="M29"/>
    </sheetView>
  </sheetViews>
  <sheetFormatPr defaultRowHeight="15" x14ac:dyDescent="0.25"/>
  <cols>
    <col min="1" max="1" width="16.7109375" customWidth="1"/>
    <col min="2" max="2" width="6.28515625" customWidth="1"/>
    <col min="4" max="4" width="12.28515625" customWidth="1"/>
    <col min="5" max="5" width="13" customWidth="1"/>
    <col min="7" max="7" width="16.42578125" customWidth="1"/>
    <col min="8" max="8" width="14.42578125" customWidth="1"/>
    <col min="9" max="9" width="24.42578125" customWidth="1"/>
  </cols>
  <sheetData>
    <row r="1" spans="3:20" ht="15.75" thickBot="1" x14ac:dyDescent="0.3">
      <c r="D1" s="15"/>
      <c r="E1" s="15"/>
      <c r="F1" s="15"/>
      <c r="G1" s="15"/>
      <c r="H1" s="15"/>
      <c r="P1" s="14"/>
      <c r="Q1" s="14"/>
      <c r="R1" s="14"/>
      <c r="S1" s="12"/>
      <c r="T1" s="12"/>
    </row>
    <row r="2" spans="3:20" ht="15.75" thickBot="1" x14ac:dyDescent="0.3">
      <c r="C2" s="15"/>
      <c r="D2" s="18"/>
      <c r="E2" s="18"/>
      <c r="F2" s="18"/>
      <c r="G2" s="19"/>
      <c r="H2" s="15"/>
      <c r="P2" s="14"/>
      <c r="Q2" s="14"/>
      <c r="R2" s="14"/>
      <c r="S2" s="13"/>
      <c r="T2" s="13"/>
    </row>
    <row r="3" spans="3:20" ht="15.75" thickBot="1" x14ac:dyDescent="0.3">
      <c r="D3" s="1"/>
      <c r="E3" s="2"/>
      <c r="P3" s="14"/>
      <c r="Q3" s="14"/>
      <c r="R3" s="14"/>
      <c r="S3" s="12"/>
      <c r="T3" s="12"/>
    </row>
    <row r="4" spans="3:20" ht="15.75" thickBot="1" x14ac:dyDescent="0.3">
      <c r="D4" s="1"/>
      <c r="E4" s="2"/>
      <c r="I4" s="1"/>
      <c r="J4" s="1"/>
      <c r="K4" s="1"/>
      <c r="L4" s="1"/>
      <c r="M4" s="1"/>
      <c r="P4" s="14"/>
      <c r="Q4" s="14"/>
      <c r="R4" s="14"/>
      <c r="S4" s="13"/>
      <c r="T4" s="13"/>
    </row>
    <row r="5" spans="3:20" ht="15.75" thickBot="1" x14ac:dyDescent="0.3">
      <c r="D5" s="15"/>
      <c r="E5" s="15"/>
      <c r="F5" s="15"/>
      <c r="G5" s="15"/>
      <c r="I5" s="1"/>
      <c r="J5" s="1"/>
      <c r="K5" s="1"/>
      <c r="L5" s="1"/>
      <c r="M5" s="1"/>
      <c r="P5" s="14"/>
      <c r="Q5" s="14"/>
      <c r="R5" s="14"/>
      <c r="S5" s="12"/>
      <c r="T5" s="12"/>
    </row>
    <row r="6" spans="3:20" ht="15.75" thickBot="1" x14ac:dyDescent="0.3">
      <c r="C6" s="15"/>
      <c r="D6" s="18"/>
      <c r="E6" s="18"/>
      <c r="F6" s="18"/>
      <c r="G6" s="19"/>
      <c r="I6" s="1"/>
      <c r="J6" s="1"/>
      <c r="K6" s="1"/>
      <c r="L6" s="1"/>
      <c r="M6" s="1"/>
      <c r="P6" s="14"/>
      <c r="Q6" s="14"/>
      <c r="R6" s="14"/>
      <c r="S6" s="13"/>
      <c r="T6" s="13"/>
    </row>
    <row r="7" spans="3:20" ht="15.75" thickBot="1" x14ac:dyDescent="0.3">
      <c r="C7" s="15"/>
      <c r="D7" s="18"/>
      <c r="E7" s="18"/>
      <c r="F7" s="18"/>
      <c r="G7" s="19"/>
      <c r="I7" s="1"/>
      <c r="J7" s="1"/>
      <c r="K7" s="1"/>
      <c r="L7" s="1"/>
      <c r="M7" s="1"/>
      <c r="P7" s="14"/>
      <c r="Q7" s="14"/>
      <c r="R7" s="14"/>
      <c r="S7" s="12"/>
      <c r="T7" s="12"/>
    </row>
    <row r="8" spans="3:20" ht="15.75" thickBot="1" x14ac:dyDescent="0.3">
      <c r="C8" s="15"/>
      <c r="D8" s="18"/>
      <c r="E8" s="18"/>
      <c r="F8" s="18"/>
      <c r="G8" s="19"/>
      <c r="I8" s="1"/>
      <c r="J8" s="1"/>
      <c r="K8" s="1"/>
      <c r="L8" s="1"/>
      <c r="M8" s="1"/>
      <c r="P8" s="14"/>
      <c r="Q8" s="14"/>
      <c r="R8" s="14"/>
      <c r="S8" s="13"/>
      <c r="T8" s="13"/>
    </row>
    <row r="9" spans="3:20" ht="15.75" thickBot="1" x14ac:dyDescent="0.3">
      <c r="I9" s="1"/>
      <c r="J9" s="1"/>
      <c r="K9" s="1"/>
      <c r="L9" s="1"/>
      <c r="M9" s="1"/>
      <c r="P9" s="14"/>
      <c r="Q9" s="14"/>
      <c r="R9" s="14"/>
      <c r="S9" s="12"/>
      <c r="T9" s="12"/>
    </row>
    <row r="10" spans="3:20" ht="15.75" thickBot="1" x14ac:dyDescent="0.3">
      <c r="I10" s="1"/>
      <c r="J10" s="1"/>
      <c r="K10" s="1"/>
      <c r="L10" s="1"/>
      <c r="M10" s="1"/>
      <c r="P10" s="14"/>
      <c r="Q10" s="14"/>
      <c r="R10" s="14"/>
      <c r="S10" s="13"/>
      <c r="T10" s="13"/>
    </row>
    <row r="11" spans="3:20" ht="16.5" x14ac:dyDescent="0.3">
      <c r="I11" s="1"/>
      <c r="J11" s="1"/>
      <c r="K11" s="1"/>
      <c r="L11" s="1"/>
      <c r="M11" s="1"/>
      <c r="P11" s="4"/>
      <c r="R11" s="20"/>
      <c r="S11" s="2"/>
      <c r="T11" s="2"/>
    </row>
    <row r="12" spans="3:20" ht="16.5" x14ac:dyDescent="0.3">
      <c r="D12" s="1"/>
      <c r="E12" s="2"/>
      <c r="I12" s="1"/>
      <c r="J12" s="1"/>
      <c r="K12" s="16"/>
      <c r="L12" s="1"/>
      <c r="M12" s="1"/>
      <c r="P12" s="4"/>
      <c r="R12" s="3"/>
      <c r="S12" s="2"/>
      <c r="T12" s="2"/>
    </row>
    <row r="13" spans="3:20" x14ac:dyDescent="0.25">
      <c r="I13" s="1"/>
      <c r="J13" s="1"/>
      <c r="K13" s="16"/>
      <c r="L13" s="1"/>
      <c r="M13" s="1"/>
    </row>
    <row r="14" spans="3:20" x14ac:dyDescent="0.25">
      <c r="I14" t="s">
        <v>25</v>
      </c>
      <c r="J14" t="s">
        <v>14</v>
      </c>
      <c r="K14">
        <v>53.006</v>
      </c>
      <c r="L14" s="3">
        <f>K14*10.764</f>
        <v>570.55658399999993</v>
      </c>
      <c r="M14" s="1"/>
      <c r="N14">
        <v>59</v>
      </c>
      <c r="O14">
        <v>326</v>
      </c>
      <c r="P14">
        <f>O14*40%</f>
        <v>130.4</v>
      </c>
      <c r="Q14" s="3">
        <f>N14+P14</f>
        <v>189.4</v>
      </c>
    </row>
    <row r="15" spans="3:20" x14ac:dyDescent="0.25">
      <c r="I15" t="s">
        <v>26</v>
      </c>
      <c r="J15" t="s">
        <v>14</v>
      </c>
      <c r="K15">
        <v>53.006</v>
      </c>
      <c r="L15" s="3">
        <f>K15*10.764</f>
        <v>570.55658399999993</v>
      </c>
      <c r="M15" s="1"/>
      <c r="N15">
        <v>59</v>
      </c>
      <c r="O15">
        <v>340</v>
      </c>
      <c r="P15">
        <f>O15*40%</f>
        <v>136</v>
      </c>
      <c r="Q15">
        <f>N15+P15</f>
        <v>195</v>
      </c>
    </row>
    <row r="16" spans="3:20" x14ac:dyDescent="0.25">
      <c r="I16" t="s">
        <v>27</v>
      </c>
      <c r="J16" t="s">
        <v>17</v>
      </c>
      <c r="K16">
        <v>35.177999999999997</v>
      </c>
      <c r="L16" s="3">
        <f>K16*10.764</f>
        <v>378.65599199999997</v>
      </c>
      <c r="M16" s="1"/>
    </row>
    <row r="17" spans="2:19" x14ac:dyDescent="0.25">
      <c r="I17" t="s">
        <v>28</v>
      </c>
      <c r="J17" t="s">
        <v>17</v>
      </c>
      <c r="K17">
        <v>35.177999999999997</v>
      </c>
      <c r="L17" s="3">
        <f>K17*10.764</f>
        <v>378.65599199999997</v>
      </c>
      <c r="M17" s="1"/>
    </row>
    <row r="18" spans="2:19" x14ac:dyDescent="0.25">
      <c r="I18" s="1"/>
      <c r="L18" s="1"/>
      <c r="M18" s="1"/>
      <c r="P18">
        <v>1.2</v>
      </c>
      <c r="R18">
        <v>1137</v>
      </c>
      <c r="S18">
        <f>12000000/R18</f>
        <v>10554.089709762533</v>
      </c>
    </row>
    <row r="19" spans="2:19" x14ac:dyDescent="0.25">
      <c r="I19" s="1"/>
      <c r="L19" s="1"/>
      <c r="M19" s="1"/>
      <c r="P19">
        <v>75</v>
      </c>
    </row>
    <row r="20" spans="2:19" x14ac:dyDescent="0.25">
      <c r="I20" s="1"/>
      <c r="J20" s="1">
        <f>7400000/L15</f>
        <v>12969.791616671628</v>
      </c>
      <c r="K20" s="16"/>
      <c r="L20" s="1"/>
      <c r="M20" s="1"/>
    </row>
    <row r="21" spans="2:19" x14ac:dyDescent="0.25">
      <c r="I21" s="1"/>
      <c r="J21" s="1"/>
      <c r="K21" s="16"/>
      <c r="L21" s="1"/>
      <c r="M21" s="1"/>
    </row>
    <row r="22" spans="2:19" x14ac:dyDescent="0.25">
      <c r="I22" s="1"/>
      <c r="J22" s="1"/>
      <c r="K22" s="16"/>
      <c r="L22" s="1"/>
      <c r="M22" s="1"/>
    </row>
    <row r="23" spans="2:19" x14ac:dyDescent="0.25">
      <c r="I23" s="1"/>
      <c r="J23" s="1"/>
      <c r="K23" s="16"/>
      <c r="L23" s="1"/>
      <c r="M23" s="1"/>
    </row>
    <row r="24" spans="2:19" x14ac:dyDescent="0.25">
      <c r="I24" s="1"/>
      <c r="J24" s="1"/>
      <c r="K24" s="16"/>
      <c r="L24" s="1"/>
      <c r="M24" s="1"/>
    </row>
    <row r="25" spans="2:19" x14ac:dyDescent="0.25">
      <c r="D25" s="1"/>
      <c r="E25" s="2"/>
      <c r="I25" s="1"/>
      <c r="J25" s="1"/>
      <c r="K25" s="16"/>
      <c r="L25" s="1"/>
      <c r="M25" s="1"/>
    </row>
    <row r="26" spans="2:19" x14ac:dyDescent="0.25">
      <c r="D26" s="1"/>
      <c r="E26" s="1"/>
      <c r="I26" s="1"/>
      <c r="J26" s="1">
        <v>52.24</v>
      </c>
      <c r="K26" s="16">
        <f>J26*10.764</f>
        <v>562.31136000000004</v>
      </c>
      <c r="L26" s="1"/>
      <c r="M26" s="1"/>
    </row>
    <row r="27" spans="2:19" x14ac:dyDescent="0.25">
      <c r="D27" s="1"/>
      <c r="E27" s="1"/>
      <c r="I27" s="1"/>
      <c r="J27" s="1">
        <v>8.4</v>
      </c>
      <c r="K27" s="16">
        <f>J27*10.764</f>
        <v>90.417599999999993</v>
      </c>
      <c r="L27" s="1"/>
      <c r="M27" s="1"/>
    </row>
    <row r="28" spans="2:19" x14ac:dyDescent="0.25">
      <c r="D28" s="1"/>
      <c r="E28" s="1"/>
      <c r="I28" s="1"/>
      <c r="J28" s="1">
        <v>5.4809999999999999</v>
      </c>
      <c r="K28" s="16">
        <f>J28*10.764</f>
        <v>58.997483999999993</v>
      </c>
      <c r="L28" s="1"/>
      <c r="M28" s="1"/>
    </row>
    <row r="29" spans="2:19" x14ac:dyDescent="0.25">
      <c r="B29" s="7"/>
      <c r="I29" s="1"/>
      <c r="J29" s="1"/>
      <c r="K29" s="16">
        <f>SUM(K26:K28)</f>
        <v>711.72644400000001</v>
      </c>
      <c r="L29" s="1">
        <v>5620000</v>
      </c>
      <c r="M29" s="1">
        <f>L29/K29</f>
        <v>7896.2922445523182</v>
      </c>
    </row>
    <row r="30" spans="2:19" x14ac:dyDescent="0.25">
      <c r="B30" s="7"/>
      <c r="I30" s="1"/>
      <c r="J30" s="1"/>
      <c r="K30" s="16"/>
      <c r="L30" s="1"/>
      <c r="M30" s="1"/>
    </row>
    <row r="31" spans="2:19" x14ac:dyDescent="0.25">
      <c r="B31" s="7"/>
      <c r="I31" s="1"/>
      <c r="J31" s="1"/>
      <c r="K31" s="1"/>
      <c r="L31" s="1"/>
      <c r="M31" s="1"/>
    </row>
    <row r="32" spans="2:19" x14ac:dyDescent="0.25">
      <c r="B32" s="7"/>
      <c r="I32" s="1"/>
      <c r="J32" s="1"/>
      <c r="K32" s="1"/>
      <c r="L32" s="1"/>
      <c r="M32" s="1"/>
    </row>
    <row r="33" spans="2:13" x14ac:dyDescent="0.25">
      <c r="B33" s="7"/>
      <c r="I33" s="1"/>
      <c r="J33" s="1"/>
      <c r="K33" s="1"/>
      <c r="L33" s="1"/>
      <c r="M33" s="1"/>
    </row>
    <row r="34" spans="2:13" x14ac:dyDescent="0.25">
      <c r="B34" s="7"/>
      <c r="I34" s="1"/>
      <c r="J34" s="1"/>
      <c r="K34" s="1"/>
      <c r="L34" s="1"/>
      <c r="M34" s="1"/>
    </row>
    <row r="35" spans="2:13" x14ac:dyDescent="0.25">
      <c r="B35" s="7"/>
      <c r="I35" s="1"/>
      <c r="J35" s="1"/>
      <c r="K35" s="1"/>
      <c r="L35" s="1"/>
      <c r="M35" s="1"/>
    </row>
    <row r="36" spans="2:13" x14ac:dyDescent="0.25">
      <c r="B36" s="7"/>
      <c r="I36" s="1"/>
      <c r="J36" s="1"/>
      <c r="K36" s="1"/>
      <c r="L36" s="1"/>
      <c r="M36" s="1"/>
    </row>
    <row r="37" spans="2:13" x14ac:dyDescent="0.25">
      <c r="B37" s="7"/>
      <c r="I37" s="1"/>
      <c r="J37" s="1"/>
      <c r="K37" s="1"/>
      <c r="L37" s="1"/>
      <c r="M37" s="1"/>
    </row>
    <row r="38" spans="2:13" x14ac:dyDescent="0.25">
      <c r="B38" s="7"/>
      <c r="I38" s="1"/>
      <c r="J38" s="1"/>
      <c r="K38" s="16"/>
      <c r="L38" s="1"/>
      <c r="M38" s="1"/>
    </row>
    <row r="39" spans="2:13" x14ac:dyDescent="0.25">
      <c r="B39" s="7"/>
      <c r="I39" s="1"/>
      <c r="J39" s="1"/>
      <c r="K39" s="16"/>
      <c r="L39" s="1"/>
      <c r="M39" s="1"/>
    </row>
    <row r="40" spans="2:13" x14ac:dyDescent="0.25">
      <c r="B40" s="7"/>
      <c r="I40" s="1"/>
      <c r="J40" s="1"/>
      <c r="K40" s="16"/>
      <c r="L40" s="1"/>
      <c r="M40" s="1"/>
    </row>
    <row r="41" spans="2:13" x14ac:dyDescent="0.25">
      <c r="B41" s="7"/>
      <c r="I41" s="1"/>
      <c r="J41" s="1"/>
      <c r="K41" s="16"/>
      <c r="L41" s="1"/>
      <c r="M41" s="1"/>
    </row>
    <row r="42" spans="2:13" x14ac:dyDescent="0.25">
      <c r="B42" s="7"/>
      <c r="I42" s="1"/>
      <c r="J42" s="1"/>
      <c r="K42" s="16"/>
      <c r="L42" s="1"/>
      <c r="M42" s="1"/>
    </row>
    <row r="43" spans="2:13" x14ac:dyDescent="0.25">
      <c r="B43" s="7"/>
      <c r="I43" s="1"/>
      <c r="J43" s="1"/>
      <c r="K43" s="16"/>
      <c r="L43" s="1"/>
      <c r="M43" s="1"/>
    </row>
    <row r="44" spans="2:13" x14ac:dyDescent="0.25">
      <c r="B44" s="7"/>
      <c r="I44" s="1"/>
      <c r="J44" s="1"/>
      <c r="K44" s="16"/>
      <c r="L44" s="1"/>
      <c r="M44" s="1"/>
    </row>
    <row r="45" spans="2:13" x14ac:dyDescent="0.25">
      <c r="B45" s="7"/>
      <c r="I45" s="1"/>
      <c r="J45" s="1"/>
      <c r="K45" s="16"/>
      <c r="L45" s="1"/>
      <c r="M45" s="1"/>
    </row>
    <row r="46" spans="2:13" x14ac:dyDescent="0.25">
      <c r="B46" s="7"/>
      <c r="I46" s="1"/>
      <c r="J46" s="1"/>
      <c r="K46" s="16"/>
      <c r="L46" s="1"/>
      <c r="M46" s="1"/>
    </row>
    <row r="47" spans="2:13" x14ac:dyDescent="0.25">
      <c r="B47" s="7"/>
      <c r="I47" s="1"/>
      <c r="J47" s="1"/>
      <c r="K47" s="16"/>
      <c r="L47" s="1"/>
      <c r="M47" s="1"/>
    </row>
    <row r="48" spans="2:13" x14ac:dyDescent="0.25">
      <c r="B48" s="7"/>
      <c r="I48" s="1"/>
      <c r="J48" s="1"/>
      <c r="K48" s="16"/>
      <c r="L48" s="1"/>
      <c r="M48" s="1"/>
    </row>
    <row r="49" spans="2:13" x14ac:dyDescent="0.25">
      <c r="B49" s="7"/>
      <c r="I49" s="1"/>
      <c r="J49" s="1"/>
      <c r="K49" s="16"/>
      <c r="L49" s="1"/>
      <c r="M49" s="1"/>
    </row>
    <row r="50" spans="2:13" x14ac:dyDescent="0.25">
      <c r="B50" s="7"/>
      <c r="I50" s="1"/>
      <c r="J50" s="1"/>
      <c r="K50" s="16"/>
      <c r="L50" s="1"/>
      <c r="M50" s="1"/>
    </row>
    <row r="51" spans="2:13" x14ac:dyDescent="0.25">
      <c r="B51" s="7"/>
      <c r="I51" s="1"/>
      <c r="J51" s="1"/>
      <c r="K51" s="16"/>
      <c r="L51" s="1"/>
      <c r="M51" s="1"/>
    </row>
    <row r="52" spans="2:13" x14ac:dyDescent="0.25">
      <c r="B52" s="7"/>
      <c r="I52" s="1"/>
      <c r="J52" s="1"/>
      <c r="K52" s="16"/>
      <c r="L52" s="1"/>
      <c r="M52" s="1"/>
    </row>
    <row r="53" spans="2:13" x14ac:dyDescent="0.25">
      <c r="B53" s="7"/>
      <c r="I53" s="1"/>
      <c r="J53" s="1"/>
      <c r="K53" s="16"/>
      <c r="L53" s="1"/>
      <c r="M53" s="1"/>
    </row>
    <row r="54" spans="2:13" x14ac:dyDescent="0.25">
      <c r="B54" s="7"/>
      <c r="I54" s="1"/>
      <c r="J54" s="1"/>
      <c r="K54" s="16"/>
      <c r="L54" s="1"/>
      <c r="M54" s="1"/>
    </row>
    <row r="55" spans="2:13" x14ac:dyDescent="0.25">
      <c r="B55" s="7"/>
      <c r="I55" s="1"/>
      <c r="J55" s="1"/>
      <c r="K55" s="16"/>
      <c r="L55" s="1"/>
      <c r="M55" s="1"/>
    </row>
    <row r="56" spans="2:13" x14ac:dyDescent="0.25">
      <c r="B56" s="7"/>
      <c r="I56" s="1"/>
      <c r="J56" s="1"/>
      <c r="K56" s="16"/>
      <c r="L56" s="1"/>
      <c r="M56" s="1"/>
    </row>
    <row r="57" spans="2:13" x14ac:dyDescent="0.25">
      <c r="B57" s="7"/>
      <c r="I57" s="1"/>
      <c r="J57" s="1"/>
      <c r="K57" s="1"/>
      <c r="L57" s="1"/>
      <c r="M57" s="1"/>
    </row>
    <row r="58" spans="2:13" x14ac:dyDescent="0.25">
      <c r="B58" s="7"/>
      <c r="I58" s="1"/>
      <c r="J58" s="1"/>
      <c r="K58" s="1"/>
      <c r="L58" s="1"/>
      <c r="M58" s="1"/>
    </row>
    <row r="59" spans="2:13" x14ac:dyDescent="0.25">
      <c r="B59" s="7"/>
      <c r="I59" s="1"/>
      <c r="J59" s="1"/>
      <c r="K59" s="16"/>
      <c r="L59" s="1"/>
      <c r="M59" s="1"/>
    </row>
    <row r="60" spans="2:13" x14ac:dyDescent="0.25">
      <c r="B60" s="7"/>
      <c r="I60" s="1"/>
      <c r="J60" s="1"/>
      <c r="K60" s="16"/>
      <c r="L60" s="1"/>
      <c r="M60" s="1"/>
    </row>
    <row r="61" spans="2:13" x14ac:dyDescent="0.25">
      <c r="B61" s="7"/>
      <c r="I61" s="1"/>
      <c r="J61" s="1"/>
      <c r="K61" s="16"/>
      <c r="L61" s="1"/>
      <c r="M61" s="1"/>
    </row>
    <row r="62" spans="2:13" x14ac:dyDescent="0.25">
      <c r="B62" s="7"/>
      <c r="I62" s="1"/>
      <c r="J62" s="1"/>
      <c r="K62" s="16"/>
      <c r="L62" s="1"/>
      <c r="M62" s="1"/>
    </row>
    <row r="63" spans="2:13" x14ac:dyDescent="0.25">
      <c r="B63" s="7"/>
      <c r="I63" s="1"/>
      <c r="J63" s="1"/>
      <c r="K63" s="16"/>
      <c r="L63" s="1"/>
      <c r="M63" s="1"/>
    </row>
    <row r="64" spans="2:13" x14ac:dyDescent="0.25">
      <c r="B64" s="7"/>
      <c r="I64" s="1"/>
      <c r="J64" s="1"/>
      <c r="K64" s="16"/>
      <c r="L64" s="1"/>
      <c r="M64" s="1"/>
    </row>
    <row r="65" spans="2:13" x14ac:dyDescent="0.25">
      <c r="B65" s="7"/>
      <c r="I65" s="1"/>
      <c r="J65" s="1"/>
      <c r="K65" s="16"/>
      <c r="L65" s="1"/>
      <c r="M65" s="1"/>
    </row>
    <row r="66" spans="2:13" x14ac:dyDescent="0.25">
      <c r="B66" s="7"/>
      <c r="I66" s="1"/>
      <c r="J66" s="1"/>
      <c r="K66" s="16"/>
      <c r="L66" s="1"/>
      <c r="M66" s="1"/>
    </row>
    <row r="67" spans="2:13" x14ac:dyDescent="0.25">
      <c r="B67" s="7"/>
      <c r="I67" s="1"/>
      <c r="J67" s="1"/>
      <c r="K67" s="16"/>
      <c r="L67" s="1"/>
      <c r="M67" s="1"/>
    </row>
    <row r="68" spans="2:13" x14ac:dyDescent="0.25">
      <c r="B68" s="7"/>
      <c r="I68" s="1"/>
      <c r="J68" s="1"/>
      <c r="K68" s="16"/>
      <c r="L68" s="1"/>
      <c r="M68" s="1"/>
    </row>
    <row r="69" spans="2:13" x14ac:dyDescent="0.25">
      <c r="B69" s="7"/>
      <c r="I69" s="1"/>
      <c r="J69" s="1"/>
      <c r="K69" s="16"/>
      <c r="L69" s="1"/>
      <c r="M69" s="1"/>
    </row>
    <row r="70" spans="2:13" x14ac:dyDescent="0.25">
      <c r="B70" s="7"/>
      <c r="I70" s="1"/>
      <c r="J70" s="1"/>
      <c r="K70" s="16"/>
      <c r="L70" s="1"/>
      <c r="M70" s="1"/>
    </row>
    <row r="71" spans="2:13" x14ac:dyDescent="0.25">
      <c r="B71" s="7"/>
      <c r="I71" s="1"/>
      <c r="J71" s="1"/>
      <c r="K71" s="16"/>
      <c r="L71" s="1"/>
      <c r="M71" s="1"/>
    </row>
    <row r="72" spans="2:13" x14ac:dyDescent="0.25">
      <c r="B72" s="7"/>
      <c r="I72" s="1"/>
      <c r="J72" s="1"/>
      <c r="K72" s="16"/>
      <c r="L72" s="1"/>
      <c r="M72" s="1"/>
    </row>
    <row r="73" spans="2:13" x14ac:dyDescent="0.25">
      <c r="B73" s="7"/>
      <c r="I73" s="1"/>
      <c r="J73" s="1"/>
      <c r="K73" s="16"/>
      <c r="L73" s="1"/>
      <c r="M73" s="1"/>
    </row>
    <row r="74" spans="2:13" x14ac:dyDescent="0.25">
      <c r="B74" s="7"/>
      <c r="I74" s="1"/>
      <c r="J74" s="1"/>
      <c r="K74" s="16"/>
      <c r="L74" s="1"/>
      <c r="M74" s="1"/>
    </row>
    <row r="75" spans="2:13" x14ac:dyDescent="0.25">
      <c r="B75" s="7"/>
      <c r="I75" s="1"/>
      <c r="J75" s="1"/>
      <c r="K75" s="16"/>
      <c r="L75" s="1"/>
      <c r="M75" s="1"/>
    </row>
    <row r="76" spans="2:13" x14ac:dyDescent="0.25">
      <c r="B76" s="7"/>
      <c r="I76" s="1"/>
      <c r="J76" s="1"/>
      <c r="K76" s="16"/>
      <c r="L76" s="1"/>
      <c r="M76" s="1"/>
    </row>
    <row r="77" spans="2:13" x14ac:dyDescent="0.25">
      <c r="B77" s="7"/>
      <c r="I77" s="1"/>
      <c r="J77" s="1"/>
      <c r="K77" s="16"/>
      <c r="L77" s="1"/>
      <c r="M77" s="1"/>
    </row>
    <row r="78" spans="2:13" x14ac:dyDescent="0.25">
      <c r="B78" s="7"/>
      <c r="I78" s="1"/>
      <c r="J78" s="1"/>
      <c r="K78" s="16"/>
      <c r="L78" s="1"/>
      <c r="M78" s="1"/>
    </row>
    <row r="79" spans="2:13" x14ac:dyDescent="0.25">
      <c r="B79" s="7"/>
      <c r="I79" s="1"/>
      <c r="J79" s="1"/>
      <c r="K79" s="16"/>
      <c r="L79" s="1"/>
      <c r="M79" s="1"/>
    </row>
    <row r="80" spans="2:13" x14ac:dyDescent="0.25">
      <c r="B80" s="7"/>
      <c r="I80" s="1"/>
      <c r="J80" s="1"/>
      <c r="K80" s="16"/>
      <c r="L80" s="1"/>
      <c r="M80" s="1"/>
    </row>
    <row r="81" spans="2:13" x14ac:dyDescent="0.25">
      <c r="B81" s="7"/>
      <c r="I81" s="1"/>
      <c r="J81" s="1"/>
      <c r="K81" s="16"/>
      <c r="L81" s="1"/>
      <c r="M81" s="1"/>
    </row>
    <row r="82" spans="2:13" x14ac:dyDescent="0.25">
      <c r="B82" s="7"/>
    </row>
    <row r="83" spans="2:13" x14ac:dyDescent="0.25">
      <c r="B83" s="7"/>
    </row>
    <row r="84" spans="2:13" x14ac:dyDescent="0.25">
      <c r="B84" s="7"/>
    </row>
    <row r="85" spans="2:13" x14ac:dyDescent="0.25">
      <c r="B85" s="7"/>
    </row>
    <row r="86" spans="2:13" x14ac:dyDescent="0.25">
      <c r="B86" s="7"/>
    </row>
    <row r="87" spans="2:13" x14ac:dyDescent="0.25">
      <c r="B87" s="7"/>
    </row>
    <row r="88" spans="2:13" x14ac:dyDescent="0.25">
      <c r="B88" s="7"/>
    </row>
    <row r="89" spans="2:13" x14ac:dyDescent="0.25">
      <c r="B89" s="7"/>
    </row>
    <row r="90" spans="2:13" x14ac:dyDescent="0.25">
      <c r="B90" s="7"/>
    </row>
    <row r="91" spans="2:13" x14ac:dyDescent="0.25">
      <c r="B91" s="7"/>
    </row>
    <row r="92" spans="2:13" x14ac:dyDescent="0.25">
      <c r="B92" s="7"/>
    </row>
    <row r="93" spans="2:13" x14ac:dyDescent="0.25">
      <c r="B93" s="7"/>
    </row>
    <row r="94" spans="2:13" x14ac:dyDescent="0.25">
      <c r="B94" s="7"/>
    </row>
    <row r="95" spans="2:13" x14ac:dyDescent="0.25">
      <c r="B95" s="7"/>
    </row>
    <row r="96" spans="2:13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8"/>
    </row>
  </sheetData>
  <phoneticPr fontId="1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Bayview</vt:lpstr>
      <vt:lpstr>Total</vt:lpstr>
      <vt:lpstr>Rera</vt:lpstr>
      <vt:lpstr>Typical Floor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anil_</cp:lastModifiedBy>
  <cp:lastPrinted>2013-08-31T05:30:46Z</cp:lastPrinted>
  <dcterms:created xsi:type="dcterms:W3CDTF">2013-08-30T08:57:19Z</dcterms:created>
  <dcterms:modified xsi:type="dcterms:W3CDTF">2023-12-13T06:29:15Z</dcterms:modified>
</cp:coreProperties>
</file>