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" i="1" l="1"/>
  <c r="E2" i="1"/>
  <c r="L21" i="1" l="1"/>
  <c r="L19" i="1"/>
  <c r="L18" i="1"/>
  <c r="L17" i="1"/>
  <c r="P14" i="1"/>
  <c r="P12" i="1"/>
  <c r="P11" i="1"/>
  <c r="Q14" i="1"/>
  <c r="Q8" i="1"/>
  <c r="M5" i="1"/>
  <c r="L16" i="1"/>
  <c r="Q2" i="1" l="1"/>
  <c r="O3" i="1"/>
  <c r="L8" i="1"/>
  <c r="L9" i="1" s="1"/>
  <c r="L6" i="1"/>
  <c r="L4" i="1"/>
  <c r="L3" i="1"/>
  <c r="L12" i="1" s="1"/>
  <c r="L10" i="1" l="1"/>
  <c r="L11" i="1" s="1"/>
  <c r="L13" i="1" s="1"/>
  <c r="L20" i="1" l="1"/>
  <c r="C24" i="1"/>
  <c r="C22" i="1"/>
  <c r="C12" i="1"/>
  <c r="C8" i="1"/>
  <c r="C9" i="1"/>
  <c r="C10" i="1"/>
  <c r="C11" i="1"/>
  <c r="C15" i="1"/>
  <c r="C16" i="1"/>
  <c r="C17" i="1"/>
  <c r="C18" i="1"/>
  <c r="C19" i="1"/>
  <c r="C20" i="1"/>
  <c r="C21" i="1"/>
  <c r="C7" i="1"/>
  <c r="C1" i="1"/>
</calcChain>
</file>

<file path=xl/sharedStrings.xml><?xml version="1.0" encoding="utf-8"?>
<sst xmlns="http://schemas.openxmlformats.org/spreadsheetml/2006/main" count="26" uniqueCount="25">
  <si>
    <t>BU</t>
  </si>
  <si>
    <t>Measurement</t>
  </si>
  <si>
    <t>Ground</t>
  </si>
  <si>
    <t>First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</si>
  <si>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</si>
  <si>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</si>
  <si>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</si>
  <si>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</si>
  <si>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</si>
  <si>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</si>
  <si>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</si>
  <si>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</si>
  <si>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</si>
  <si>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</si>
  <si>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</si>
  <si>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</si>
  <si>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</si>
  <si>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</si>
  <si>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</si>
  <si>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</si>
  <si>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</si>
  <si>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Guideline Rate</t>
  </si>
  <si>
    <t>20°05'36.3"N 73°55'48.2"E</t>
  </si>
  <si>
    <t>RR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</si>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</sst>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5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  <font>
      <sz val="24"/>
      <color rgb="FF20212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0" fillId="2" borderId="0" xfId="0" applyFill="1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0" fontId="2" fillId="3" borderId="1" xfId="0" applyFont="1" applyFill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2" fillId="0" borderId="1" xfId="0" applyFont="1" applyFill="1" applyBorder="1"/>
    <xf numFmtId="43" fontId="3" fillId="0" borderId="1" xfId="0" applyNumberFormat="1" applyFont="1" applyFill="1" applyBorder="1"/>
    <xf numFmtId="0" fontId="3" fillId="0" borderId="1" xfId="0" applyFont="1" applyFill="1" applyBorder="1"/>
    <xf numFmtId="0" fontId="2" fillId="0" borderId="2" xfId="0" applyFont="1" applyFill="1" applyBorder="1"/>
    <xf numFmtId="43" fontId="2" fillId="0" borderId="0" xfId="1" applyFont="1" applyFill="1"/>
    <xf numFmtId="0" fontId="4" fillId="0" borderId="0" xfId="0" applyFont="1" applyAlignment="1">
      <alignment horizontal="left" vertical="center" wrapText="1"/>
    </xf>
    <xf numFmtId="43" fontId="0" fillId="0" borderId="0" xfId="1" applyFont="1"/>
    <xf numFmtId="165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486694</xdr:colOff>
      <xdr:row>27</xdr:row>
      <xdr:rowOff>134087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82694" cy="5277587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4</xdr:row>
      <xdr:rowOff>0</xdr:rowOff>
    </xdr:from>
    <xdr:to>
      <xdr:col>49</xdr:col>
      <xdr:colOff>343825</xdr:colOff>
      <xdr:row>35</xdr:row>
      <xdr:rowOff>48456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17000" y="762000"/>
          <a:ext cx="6630325" cy="5953956"/>
        </a:xfrm>
        <a:prstGeom prst="rect">
          <a:avLst/>
        </a:prstGeom>
      </xdr:spPr>
    </xdr:pic>
    <xdr:clientData/>
  </xdr:twoCellAnchor>
  <xdr:twoCellAnchor editAs="oneCell">
    <xdr:from>
      <xdr:col>52</xdr:col>
      <xdr:colOff>0</xdr:colOff>
      <xdr:row>7</xdr:row>
      <xdr:rowOff>0</xdr:rowOff>
    </xdr:from>
    <xdr:to>
      <xdr:col>63</xdr:col>
      <xdr:colOff>467668</xdr:colOff>
      <xdr:row>35</xdr:row>
      <xdr:rowOff>38850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718000" y="1333500"/>
          <a:ext cx="6754168" cy="5372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21</xdr:col>
      <xdr:colOff>439886</xdr:colOff>
      <xdr:row>77</xdr:row>
      <xdr:rowOff>96274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429500"/>
          <a:ext cx="12441386" cy="7335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21</xdr:col>
      <xdr:colOff>487518</xdr:colOff>
      <xdr:row>120</xdr:row>
      <xdr:rowOff>86668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6192500"/>
          <a:ext cx="12489018" cy="6754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21</xdr:col>
      <xdr:colOff>287465</xdr:colOff>
      <xdr:row>146</xdr:row>
      <xdr:rowOff>153405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4003000"/>
          <a:ext cx="12288965" cy="720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18</xdr:col>
      <xdr:colOff>534830</xdr:colOff>
      <xdr:row>205</xdr:row>
      <xdr:rowOff>181984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500" y="32004000"/>
          <a:ext cx="10250330" cy="72304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17</xdr:col>
      <xdr:colOff>182356</xdr:colOff>
      <xdr:row>251</xdr:row>
      <xdr:rowOff>77221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0576500"/>
          <a:ext cx="9897856" cy="731622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213</xdr:row>
      <xdr:rowOff>152400</xdr:rowOff>
    </xdr:from>
    <xdr:to>
      <xdr:col>17</xdr:col>
      <xdr:colOff>334756</xdr:colOff>
      <xdr:row>252</xdr:row>
      <xdr:rowOff>39121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400" y="40728900"/>
          <a:ext cx="9897856" cy="7316221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49</xdr:row>
      <xdr:rowOff>0</xdr:rowOff>
    </xdr:from>
    <xdr:to>
      <xdr:col>59</xdr:col>
      <xdr:colOff>335256</xdr:colOff>
      <xdr:row>81</xdr:row>
      <xdr:rowOff>124693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574000" y="9334500"/>
          <a:ext cx="13479756" cy="6220693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87</xdr:row>
      <xdr:rowOff>0</xdr:rowOff>
    </xdr:from>
    <xdr:to>
      <xdr:col>59</xdr:col>
      <xdr:colOff>154256</xdr:colOff>
      <xdr:row>122</xdr:row>
      <xdr:rowOff>115247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574000" y="16573500"/>
          <a:ext cx="13298756" cy="6782747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145</xdr:row>
      <xdr:rowOff>0</xdr:rowOff>
    </xdr:from>
    <xdr:to>
      <xdr:col>59</xdr:col>
      <xdr:colOff>125597</xdr:colOff>
      <xdr:row>181</xdr:row>
      <xdr:rowOff>957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145500" y="30861000"/>
          <a:ext cx="12698597" cy="6858957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187</xdr:row>
      <xdr:rowOff>0</xdr:rowOff>
    </xdr:from>
    <xdr:to>
      <xdr:col>58</xdr:col>
      <xdr:colOff>173149</xdr:colOff>
      <xdr:row>222</xdr:row>
      <xdr:rowOff>39036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145500" y="38862000"/>
          <a:ext cx="12174649" cy="6706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"/>
  <sheetViews>
    <sheetView tabSelected="1" workbookViewId="0">
      <selection activeCell="F2" sqref="F2"/>
    </sheetView>
  </sheetViews>
  <sheetFormatPr defaultRowHeight="15" x14ac:dyDescent="0.25"/>
  <cols>
    <col min="11" max="11" width="19.5703125" bestFit="1" customWidth="1"/>
    <col min="12" max="12" width="13.7109375" bestFit="1" customWidth="1"/>
    <col min="16" max="16" width="10" bestFit="1" customWidth="1"/>
    <col min="17" max="17" width="9.28515625" bestFit="1" customWidth="1"/>
  </cols>
  <sheetData>
    <row r="1" spans="1:18" ht="16.5" x14ac:dyDescent="0.3">
      <c r="A1" t="s">
        <v>0</v>
      </c>
      <c r="B1">
        <v>116.54</v>
      </c>
      <c r="C1">
        <f>B1*10.764</f>
        <v>1254.4365600000001</v>
      </c>
      <c r="E1">
        <v>126.94</v>
      </c>
      <c r="K1" s="2" t="s">
        <v>4</v>
      </c>
      <c r="L1" s="3">
        <v>3100</v>
      </c>
      <c r="O1">
        <v>2023</v>
      </c>
      <c r="Q1">
        <v>25600</v>
      </c>
    </row>
    <row r="2" spans="1:18" ht="82.5" x14ac:dyDescent="0.3">
      <c r="E2">
        <f>E1*10.764</f>
        <v>1366.3821599999999</v>
      </c>
      <c r="F2">
        <f>E2-C1</f>
        <v>111.94559999999979</v>
      </c>
      <c r="K2" s="4" t="s">
        <v>5</v>
      </c>
      <c r="L2" s="3">
        <v>2000</v>
      </c>
      <c r="O2">
        <v>2012</v>
      </c>
      <c r="Q2">
        <f>Q1/10.764</f>
        <v>2378.2980304719435</v>
      </c>
    </row>
    <row r="3" spans="1:18" ht="16.5" x14ac:dyDescent="0.3">
      <c r="K3" s="2" t="s">
        <v>6</v>
      </c>
      <c r="L3" s="3">
        <f>L1-L2</f>
        <v>1100</v>
      </c>
      <c r="O3">
        <f>O1-O2</f>
        <v>11</v>
      </c>
    </row>
    <row r="4" spans="1:18" ht="16.5" x14ac:dyDescent="0.3">
      <c r="K4" s="2" t="s">
        <v>7</v>
      </c>
      <c r="L4" s="3">
        <f>L2*1</f>
        <v>2000</v>
      </c>
    </row>
    <row r="5" spans="1:18" ht="16.5" x14ac:dyDescent="0.3">
      <c r="A5" t="s">
        <v>1</v>
      </c>
      <c r="K5" s="2" t="s">
        <v>8</v>
      </c>
      <c r="L5" s="5">
        <v>11</v>
      </c>
      <c r="M5">
        <f>100-L5</f>
        <v>89</v>
      </c>
    </row>
    <row r="6" spans="1:18" ht="16.5" x14ac:dyDescent="0.3">
      <c r="A6" t="s">
        <v>2</v>
      </c>
      <c r="K6" s="2" t="s">
        <v>9</v>
      </c>
      <c r="L6" s="5">
        <f>L7-L5</f>
        <v>49</v>
      </c>
    </row>
    <row r="7" spans="1:18" ht="16.5" x14ac:dyDescent="0.3">
      <c r="A7">
        <v>14.76</v>
      </c>
      <c r="B7">
        <v>20.149999999999999</v>
      </c>
      <c r="C7">
        <f>B7*A7</f>
        <v>297.41399999999999</v>
      </c>
      <c r="K7" s="2" t="s">
        <v>10</v>
      </c>
      <c r="L7" s="5">
        <v>60</v>
      </c>
    </row>
    <row r="8" spans="1:18" ht="49.5" x14ac:dyDescent="0.3">
      <c r="A8">
        <v>10.33</v>
      </c>
      <c r="B8">
        <v>13.51</v>
      </c>
      <c r="C8">
        <f t="shared" ref="C8:C21" si="0">B8*A8</f>
        <v>139.5583</v>
      </c>
      <c r="K8" s="4" t="s">
        <v>11</v>
      </c>
      <c r="L8" s="5">
        <f>90*L5/L7</f>
        <v>16.5</v>
      </c>
      <c r="O8" t="s">
        <v>23</v>
      </c>
      <c r="P8" s="16">
        <v>25600</v>
      </c>
      <c r="Q8" s="17">
        <f>P8/10.764</f>
        <v>2378.2980304719435</v>
      </c>
      <c r="R8" s="16"/>
    </row>
    <row r="9" spans="1:18" ht="16.5" x14ac:dyDescent="0.3">
      <c r="A9">
        <v>6.2</v>
      </c>
      <c r="B9">
        <v>2.9</v>
      </c>
      <c r="C9">
        <f t="shared" si="0"/>
        <v>17.98</v>
      </c>
      <c r="K9" s="2"/>
      <c r="L9" s="6">
        <f>L8%</f>
        <v>0.16500000000000001</v>
      </c>
      <c r="O9" t="s">
        <v>24</v>
      </c>
      <c r="P9" s="16">
        <v>4490</v>
      </c>
      <c r="Q9" s="17"/>
      <c r="R9" s="16"/>
    </row>
    <row r="10" spans="1:18" ht="16.5" x14ac:dyDescent="0.3">
      <c r="A10">
        <v>3.1</v>
      </c>
      <c r="B10">
        <v>2.9</v>
      </c>
      <c r="C10">
        <f t="shared" si="0"/>
        <v>8.99</v>
      </c>
      <c r="K10" s="2" t="s">
        <v>12</v>
      </c>
      <c r="L10" s="3">
        <f>L4*L9</f>
        <v>330</v>
      </c>
      <c r="P10" s="16"/>
      <c r="Q10" s="17"/>
      <c r="R10" s="16"/>
    </row>
    <row r="11" spans="1:18" ht="16.5" x14ac:dyDescent="0.3">
      <c r="A11">
        <v>4.0999999999999996</v>
      </c>
      <c r="B11">
        <v>6.2</v>
      </c>
      <c r="C11">
        <f t="shared" si="0"/>
        <v>25.419999999999998</v>
      </c>
      <c r="K11" s="2" t="s">
        <v>13</v>
      </c>
      <c r="L11" s="3">
        <f>L4-L10</f>
        <v>1670</v>
      </c>
      <c r="P11" s="16">
        <f>P8-P9</f>
        <v>21110</v>
      </c>
      <c r="Q11" s="17"/>
      <c r="R11" s="16"/>
    </row>
    <row r="12" spans="1:18" ht="16.5" x14ac:dyDescent="0.3">
      <c r="C12" s="1">
        <f>SUM(C7:C11)</f>
        <v>489.36230000000006</v>
      </c>
      <c r="K12" s="2" t="s">
        <v>6</v>
      </c>
      <c r="L12" s="3">
        <f>L3</f>
        <v>1100</v>
      </c>
      <c r="P12" s="16">
        <f>P11*89%</f>
        <v>18787.900000000001</v>
      </c>
      <c r="Q12" s="17"/>
      <c r="R12" s="16"/>
    </row>
    <row r="13" spans="1:18" ht="16.5" x14ac:dyDescent="0.3">
      <c r="K13" s="2" t="s">
        <v>14</v>
      </c>
      <c r="L13" s="3">
        <f>L12+L11</f>
        <v>2770</v>
      </c>
      <c r="P13" s="16"/>
      <c r="Q13" s="17"/>
      <c r="R13" s="16"/>
    </row>
    <row r="14" spans="1:18" ht="16.5" x14ac:dyDescent="0.3">
      <c r="A14" t="s">
        <v>3</v>
      </c>
      <c r="K14" s="2"/>
      <c r="L14" s="5"/>
      <c r="P14" s="17">
        <f>P12+P9</f>
        <v>23277.9</v>
      </c>
      <c r="Q14" s="17">
        <f>P14/10.764</f>
        <v>2162.5696767001118</v>
      </c>
      <c r="R14" s="16"/>
    </row>
    <row r="15" spans="1:18" ht="16.5" x14ac:dyDescent="0.3">
      <c r="A15">
        <v>10.496</v>
      </c>
      <c r="B15">
        <v>11.504</v>
      </c>
      <c r="C15">
        <f t="shared" si="0"/>
        <v>120.74598400000001</v>
      </c>
      <c r="K15" s="7" t="s">
        <v>15</v>
      </c>
      <c r="L15" s="8">
        <v>1254</v>
      </c>
    </row>
    <row r="16" spans="1:18" ht="16.5" x14ac:dyDescent="0.3">
      <c r="A16">
        <v>10.4</v>
      </c>
      <c r="B16">
        <v>12</v>
      </c>
      <c r="C16">
        <f t="shared" si="0"/>
        <v>124.80000000000001</v>
      </c>
      <c r="K16" s="7" t="s">
        <v>16</v>
      </c>
      <c r="L16" s="9">
        <f>L13*L15</f>
        <v>3473580</v>
      </c>
    </row>
    <row r="17" spans="1:12" ht="16.5" x14ac:dyDescent="0.3">
      <c r="A17">
        <v>12.1</v>
      </c>
      <c r="B17">
        <v>10.199999999999999</v>
      </c>
      <c r="C17">
        <f t="shared" si="0"/>
        <v>123.41999999999999</v>
      </c>
      <c r="K17" s="10" t="s">
        <v>17</v>
      </c>
      <c r="L17" s="11">
        <f>L16*90%</f>
        <v>3126222</v>
      </c>
    </row>
    <row r="18" spans="1:12" ht="16.5" x14ac:dyDescent="0.3">
      <c r="A18">
        <v>6.3</v>
      </c>
      <c r="B18">
        <v>3</v>
      </c>
      <c r="C18">
        <f t="shared" si="0"/>
        <v>18.899999999999999</v>
      </c>
      <c r="K18" s="10" t="s">
        <v>18</v>
      </c>
      <c r="L18" s="11">
        <f>L16*80%</f>
        <v>2778864</v>
      </c>
    </row>
    <row r="19" spans="1:12" ht="16.5" x14ac:dyDescent="0.3">
      <c r="A19">
        <v>3.2</v>
      </c>
      <c r="B19">
        <v>3</v>
      </c>
      <c r="C19">
        <f t="shared" si="0"/>
        <v>9.6000000000000014</v>
      </c>
      <c r="K19" s="10" t="s">
        <v>19</v>
      </c>
      <c r="L19" s="11">
        <f>1254*L2</f>
        <v>2508000</v>
      </c>
    </row>
    <row r="20" spans="1:12" ht="16.5" x14ac:dyDescent="0.3">
      <c r="A20">
        <v>10.4</v>
      </c>
      <c r="B20">
        <v>11.5</v>
      </c>
      <c r="C20">
        <f t="shared" si="0"/>
        <v>119.60000000000001</v>
      </c>
      <c r="K20" s="12" t="s">
        <v>20</v>
      </c>
      <c r="L20" s="11">
        <f>L16*0.025/12</f>
        <v>7236.625</v>
      </c>
    </row>
    <row r="21" spans="1:12" ht="16.5" x14ac:dyDescent="0.3">
      <c r="A21">
        <v>8</v>
      </c>
      <c r="B21">
        <v>4</v>
      </c>
      <c r="C21">
        <f t="shared" si="0"/>
        <v>32</v>
      </c>
      <c r="K21" s="13" t="s">
        <v>21</v>
      </c>
      <c r="L21" s="14">
        <f>L15*2163</f>
        <v>2712402</v>
      </c>
    </row>
    <row r="22" spans="1:12" x14ac:dyDescent="0.25">
      <c r="C22" s="1">
        <f>SUM(C15:C21)</f>
        <v>549.06598400000007</v>
      </c>
    </row>
    <row r="24" spans="1:12" x14ac:dyDescent="0.25">
      <c r="C24">
        <f>C22+C12</f>
        <v>1038.4282840000001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K134"/>
  <sheetViews>
    <sheetView topLeftCell="AX16" zoomScale="160" zoomScaleNormal="160" workbookViewId="0">
      <selection activeCell="BJ79" sqref="BJ79"/>
    </sheetView>
  </sheetViews>
  <sheetFormatPr defaultRowHeight="15" x14ac:dyDescent="0.25"/>
  <sheetData>
    <row r="134" spans="37:37" ht="270" x14ac:dyDescent="0.25">
      <c r="AK134" s="15" t="s">
        <v>22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2023-12-06T18:22:22Z</dcterms:modified>
</cp:coreProperties>
</file>