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ation\Janta Sahkari Bank\Satish Gupta Shop No. 62.1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4" l="1"/>
  <c r="P2" i="4"/>
  <c r="Q10" i="4" l="1"/>
  <c r="P10" i="4"/>
  <c r="Q9" i="4"/>
  <c r="P9" i="4"/>
  <c r="Q8" i="4"/>
  <c r="P8" i="4"/>
  <c r="Q7" i="4"/>
  <c r="P7" i="4"/>
  <c r="Q6" i="4"/>
  <c r="P6" i="4"/>
  <c r="Q5" i="4"/>
  <c r="P5" i="4"/>
  <c r="Q4" i="4"/>
  <c r="P3" i="4"/>
  <c r="Q3" i="4" s="1"/>
  <c r="Q17" i="4"/>
  <c r="P17" i="4"/>
  <c r="Q16" i="4"/>
  <c r="P16" i="4"/>
  <c r="Q15" i="4"/>
  <c r="P15" i="4"/>
  <c r="Q14" i="4"/>
  <c r="P14" i="4"/>
  <c r="Q13" i="4"/>
  <c r="P13" i="4"/>
  <c r="Q12" i="4"/>
  <c r="P12" i="4"/>
  <c r="D33" i="23" l="1"/>
  <c r="C28" i="23" l="1"/>
  <c r="D29" i="25" l="1"/>
  <c r="C29" i="25"/>
  <c r="C17" i="25" l="1"/>
  <c r="P28" i="4"/>
  <c r="P23" i="4"/>
  <c r="C10" i="23" l="1"/>
  <c r="C11" i="23" s="1"/>
  <c r="C8" i="23"/>
  <c r="C6" i="23"/>
  <c r="C5" i="23"/>
  <c r="C14" i="23" s="1"/>
  <c r="C12" i="23" l="1"/>
  <c r="C13" i="23" s="1"/>
  <c r="C16" i="23" s="1"/>
  <c r="C19" i="23" s="1"/>
  <c r="C20" i="23" l="1"/>
  <c r="C25" i="23"/>
  <c r="C21" i="23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G2" i="4" s="1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J19" i="4" l="1"/>
  <c r="I19" i="4"/>
  <c r="E19" i="4"/>
  <c r="A19" i="4"/>
  <c r="P18" i="4"/>
  <c r="Q18" i="4" s="1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7" i="4" l="1"/>
  <c r="H17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<sst xmlns="http://schemas.openxmlformats.org/spreadsheetml/2006/main" count="130" uniqueCount="100">
  <si>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</si>
  <si>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</si>
  <si>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</si>
  <si>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</si>
  <si>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</si>
  <si>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</si>
  <si>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</si>
  <si>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</si>
  <si>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</si>
  <si>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</si>
  <si>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</si>
  <si>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</si>
  <si>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</si>
  <si>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</si>
  <si>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</si>
  <si>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</si>
  <si>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</si>
  <si>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</si>
  <si>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</si>
  <si>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</si>
  <si>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</si>
  <si>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</si>
  <si>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</si>
  <si>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</si>
  <si>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</si>
  <si>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</si>
  <si>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</si>
  <si>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</si>
  <si>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</si>
  <si>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</si>
  <si>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</si>
  <si>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</si>
  <si>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</si>
  <si>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</si>
  <si>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</si>
  <si>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</si>
  <si>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</si>
  <si>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</si>
  <si>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</si>
  <si>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</si>
  <si>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</si>
  <si>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</si>
  <si>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</si>
  <si>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</si>
  <si>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</si>
  <si>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</si>
  <si>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</si>
  <si>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</si>
  <si>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</si>
  <si>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</si>
  <si>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</si>
  <si>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</si>
  <si>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</si>
  <si>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</si>
  <si>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</si>
  <si>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</si>
  <si>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</si>
  <si>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</si>
  <si>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</si>
  <si>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</si>
  <si>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</si>
  <si>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</si>
  <si>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</si>
  <si>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</si>
  <si>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</si>
  <si>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</si>
  <si>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</si>
  <si>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</si>
  <si>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</si>
  <si>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</si>
  <si>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</si>
  <si>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</si>
  <si>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</si>
  <si>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</si>
  <si>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</si>
  <si>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</si>
  <si>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</si>
  <si>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</si>
  <si>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</si>
  <si>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</si>
  <si>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</si>
  <si>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</si>
  <si>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</si>
  <si>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</si>
  <si>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</si>
  <si>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</si>
  <si>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</si>
  <si>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</si>
  <si>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</si>
  <si>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</si>
  <si>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</si>
  <si>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</si>
  <si>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</si>
  <si>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</si>
  <si>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</si>
  <si>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</si>
  <si>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Floor</t>
  </si>
  <si>
    <t>rate on BA</t>
  </si>
  <si>
    <t>BA</t>
  </si>
  <si>
    <t>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</si>
</sst>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" fillId="2" borderId="0" xfId="0" applyFont="1" applyFill="1"/>
    <xf numFmtId="1" fontId="0" fillId="0" borderId="0" xfId="0" applyNumberFormat="1"/>
    <xf numFmtId="1" fontId="2" fillId="0" borderId="0" xfId="0" applyNumberFormat="1" applyFont="1"/>
    <xf numFmtId="1" fontId="5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20411</xdr:colOff>
      <xdr:row>1</xdr:row>
      <xdr:rowOff>107497</xdr:rowOff>
    </xdr:from>
    <xdr:to>
      <xdr:col>15</xdr:col>
      <xdr:colOff>582386</xdr:colOff>
      <xdr:row>19</xdr:row>
      <xdr:rowOff>31297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8011" y="297997"/>
          <a:ext cx="6048375" cy="3352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428623</xdr:colOff>
      <xdr:row>0</xdr:row>
      <xdr:rowOff>0</xdr:rowOff>
    </xdr:from>
    <xdr:to>
      <xdr:col>16</xdr:col>
      <xdr:colOff>582705</xdr:colOff>
      <xdr:row>21</xdr:row>
      <xdr:rowOff>155174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9094" y="0"/>
          <a:ext cx="7415493" cy="4155674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6.85546875" customWidth="1"/>
    <col min="4" max="4" width="14.5703125" customWidth="1"/>
    <col min="5" max="5" width="18.42578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48905</v>
      </c>
      <c r="F2" s="74"/>
      <c r="G2" s="121" t="s">
        <v>75</v>
      </c>
      <c r="H2" s="122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99</v>
      </c>
      <c r="C3" s="52">
        <v>46870</v>
      </c>
      <c r="D3" s="41"/>
      <c r="E3" s="41"/>
      <c r="F3" s="41"/>
      <c r="G3" s="80" t="s">
        <v>76</v>
      </c>
      <c r="H3" s="81" t="s">
        <v>77</v>
      </c>
      <c r="I3" s="82"/>
      <c r="J3" s="74"/>
      <c r="K3" s="83" t="s">
        <v>78</v>
      </c>
      <c r="L3" s="84"/>
      <c r="M3" s="74"/>
      <c r="N3" s="85" t="s">
        <v>79</v>
      </c>
      <c r="O3" s="86"/>
      <c r="P3" s="86"/>
      <c r="Q3" s="87"/>
      <c r="R3" s="74"/>
      <c r="S3" s="74"/>
    </row>
    <row r="4" spans="1:19" ht="27" thickBot="1">
      <c r="A4" s="74"/>
      <c r="B4" s="41" t="s">
        <v>59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76</v>
      </c>
      <c r="O4" s="93" t="s">
        <v>77</v>
      </c>
      <c r="P4" s="94"/>
      <c r="Q4" s="74"/>
      <c r="R4" s="74"/>
      <c r="S4" s="74"/>
    </row>
    <row r="5" spans="1:19" ht="15.75" thickBot="1">
      <c r="A5" s="74"/>
      <c r="B5" s="41" t="s">
        <v>80</v>
      </c>
      <c r="C5" s="56">
        <f>C3+C4</f>
        <v>46870</v>
      </c>
      <c r="D5" s="57" t="s">
        <v>60</v>
      </c>
      <c r="E5" s="58">
        <f>ROUND(C5/10.764,0)</f>
        <v>4354</v>
      </c>
      <c r="F5" s="57" t="s">
        <v>61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81</v>
      </c>
      <c r="C6" s="52">
        <v>24400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82</v>
      </c>
      <c r="C7" s="56">
        <f>C5-C6</f>
        <v>22470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83</v>
      </c>
      <c r="C8" s="100">
        <v>0.2</v>
      </c>
      <c r="D8" s="101">
        <f>1-C8</f>
        <v>0.8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84</v>
      </c>
      <c r="C9" s="74"/>
      <c r="D9" s="56">
        <f>ROUND(C7*D8,0)</f>
        <v>17976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85</v>
      </c>
      <c r="C10" s="56">
        <f>C6+D9</f>
        <v>42376</v>
      </c>
      <c r="D10" s="57" t="s">
        <v>60</v>
      </c>
      <c r="E10" s="58">
        <f>ROUND(C10/10.764,0)</f>
        <v>3937</v>
      </c>
      <c r="F10" s="57" t="s">
        <v>61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62</v>
      </c>
      <c r="C12" s="62">
        <v>2023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63</v>
      </c>
      <c r="C13" s="62">
        <v>2003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64</v>
      </c>
      <c r="C14" s="62">
        <f>C12-C13</f>
        <v>20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86</v>
      </c>
      <c r="C15" s="47">
        <f>60-C14</f>
        <v>40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>
        <v>233</v>
      </c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f>C16*2000</f>
        <v>466000</v>
      </c>
      <c r="D17" s="74"/>
      <c r="E17" s="74"/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61">
        <f>C16*E10</f>
        <v>917321</v>
      </c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>
        <v>553.28</v>
      </c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>
        <v>88.23</v>
      </c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118">
        <f>SUM(C27:C28)</f>
        <v>641.51</v>
      </c>
      <c r="D29" s="118">
        <f>C29*1.1</f>
        <v>705.66100000000006</v>
      </c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70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70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87</v>
      </c>
      <c r="L4" s="41"/>
      <c r="M4" s="41"/>
      <c r="N4" s="41" t="s">
        <v>88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89</v>
      </c>
      <c r="L23" s="41" t="s">
        <v>90</v>
      </c>
      <c r="M23" s="41"/>
      <c r="N23" s="42"/>
      <c r="O23" s="41"/>
      <c r="P23" s="41" t="s">
        <v>92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88</v>
      </c>
      <c r="O24" s="47"/>
      <c r="P24" s="41"/>
      <c r="Q24" s="41"/>
      <c r="R24" s="50" t="s">
        <v>88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74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91</v>
      </c>
      <c r="O28" s="50" t="s">
        <v>88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G14" sqref="G14"/>
    </sheetView>
  </sheetViews>
  <sheetFormatPr defaultRowHeight="15"/>
  <cols>
    <col min="1" max="1" width="21.7109375" bestFit="1" customWidth="1"/>
    <col min="2" max="2" width="16.85546875" customWidth="1"/>
    <col min="3" max="3" width="17.140625" style="16" customWidth="1"/>
    <col min="4" max="4" width="22" style="16" customWidth="1"/>
    <col min="5" max="5" width="14.28515625" bestFit="1" customWidth="1"/>
    <col min="6" max="6" width="15.5703125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96</v>
      </c>
      <c r="D2" s="17"/>
      <c r="F2" s="77"/>
      <c r="G2" s="77"/>
    </row>
    <row r="3" spans="1:8">
      <c r="A3" s="15" t="s">
        <v>13</v>
      </c>
      <c r="B3" s="19"/>
      <c r="C3" s="20">
        <v>7500</v>
      </c>
      <c r="D3" s="21" t="s">
        <v>97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</row>
    <row r="5" spans="1:8">
      <c r="A5" s="15" t="s">
        <v>15</v>
      </c>
      <c r="B5" s="19"/>
      <c r="C5" s="20">
        <f>C3-C4</f>
        <v>5500</v>
      </c>
      <c r="D5" s="23"/>
      <c r="G5" s="118"/>
    </row>
    <row r="6" spans="1:8">
      <c r="A6" s="15" t="s">
        <v>16</v>
      </c>
      <c r="B6" s="19"/>
      <c r="C6" s="20">
        <f>C4</f>
        <v>2000</v>
      </c>
      <c r="D6" s="23"/>
      <c r="G6" s="118"/>
    </row>
    <row r="7" spans="1:8">
      <c r="A7" s="15" t="s">
        <v>17</v>
      </c>
      <c r="B7" s="24"/>
      <c r="C7" s="25">
        <v>20</v>
      </c>
      <c r="D7" s="25"/>
      <c r="E7" s="16"/>
      <c r="G7" s="118"/>
    </row>
    <row r="8" spans="1:8">
      <c r="A8" s="15" t="s">
        <v>18</v>
      </c>
      <c r="B8" s="24"/>
      <c r="C8" s="25">
        <f>C9-C7</f>
        <v>40</v>
      </c>
      <c r="D8" s="25"/>
      <c r="G8" s="118"/>
      <c r="H8" s="119"/>
    </row>
    <row r="9" spans="1:8">
      <c r="A9" s="15" t="s">
        <v>19</v>
      </c>
      <c r="B9" s="24"/>
      <c r="C9" s="25">
        <v>60</v>
      </c>
      <c r="D9" s="25"/>
      <c r="H9" s="119"/>
    </row>
    <row r="10" spans="1:8" ht="30">
      <c r="A10" s="22" t="s">
        <v>20</v>
      </c>
      <c r="B10" s="24"/>
      <c r="C10" s="25">
        <f>90*C7/C9</f>
        <v>30</v>
      </c>
      <c r="D10" s="25"/>
      <c r="E10" s="16"/>
      <c r="H10" s="119"/>
    </row>
    <row r="11" spans="1:8">
      <c r="A11" s="15"/>
      <c r="B11" s="26"/>
      <c r="C11" s="27">
        <f>C10%</f>
        <v>0.3</v>
      </c>
      <c r="D11" s="27"/>
      <c r="F11" s="77"/>
      <c r="G11" s="77"/>
    </row>
    <row r="12" spans="1:8">
      <c r="A12" s="15" t="s">
        <v>21</v>
      </c>
      <c r="B12" s="19"/>
      <c r="C12" s="20">
        <f>C6*C11</f>
        <v>600</v>
      </c>
      <c r="D12" s="23"/>
      <c r="F12" s="77"/>
      <c r="G12" s="77"/>
    </row>
    <row r="13" spans="1:8">
      <c r="A13" s="15" t="s">
        <v>22</v>
      </c>
      <c r="B13" s="19"/>
      <c r="C13" s="20">
        <f>C6-C12</f>
        <v>1400</v>
      </c>
      <c r="D13" s="23"/>
      <c r="F13" s="77"/>
      <c r="G13" s="77"/>
    </row>
    <row r="14" spans="1:8">
      <c r="A14" s="15" t="s">
        <v>15</v>
      </c>
      <c r="B14" s="19"/>
      <c r="C14" s="20">
        <f>C5</f>
        <v>5500</v>
      </c>
      <c r="D14" s="23"/>
      <c r="F14" s="77"/>
      <c r="G14" s="77"/>
    </row>
    <row r="15" spans="1:8">
      <c r="A15" s="74"/>
      <c r="B15" s="19"/>
      <c r="C15" s="20"/>
      <c r="D15" s="23"/>
      <c r="F15" s="77"/>
      <c r="G15" s="77"/>
    </row>
    <row r="16" spans="1:8">
      <c r="A16" s="28" t="s">
        <v>23</v>
      </c>
      <c r="B16" s="29"/>
      <c r="C16" s="21">
        <f>C14+C13</f>
        <v>6900</v>
      </c>
      <c r="D16" s="21"/>
      <c r="E16" s="61"/>
      <c r="F16" s="77"/>
      <c r="G16" s="77"/>
    </row>
    <row r="17" spans="1:7">
      <c r="A17" s="74"/>
      <c r="B17" s="24"/>
      <c r="C17" s="25"/>
      <c r="D17" s="25"/>
      <c r="F17" s="77"/>
      <c r="G17" s="77"/>
    </row>
    <row r="18" spans="1:7" ht="16.5">
      <c r="A18" s="28" t="s">
        <v>98</v>
      </c>
      <c r="B18" s="7"/>
      <c r="C18" s="75">
        <v>933</v>
      </c>
      <c r="D18" s="75"/>
      <c r="E18" s="76"/>
      <c r="F18" s="77"/>
      <c r="G18" s="77"/>
    </row>
    <row r="19" spans="1:7">
      <c r="A19" s="15"/>
      <c r="B19" s="6"/>
      <c r="C19" s="30">
        <f>C18*C16</f>
        <v>6437700</v>
      </c>
      <c r="D19" s="77" t="s">
        <v>67</v>
      </c>
      <c r="E19" s="30"/>
      <c r="F19" s="77"/>
      <c r="G19" s="77"/>
    </row>
    <row r="20" spans="1:7">
      <c r="A20" s="15"/>
      <c r="B20" s="61"/>
      <c r="C20" s="31">
        <f>C19*95%</f>
        <v>6115815</v>
      </c>
      <c r="D20" s="77" t="s">
        <v>24</v>
      </c>
      <c r="E20" s="31"/>
      <c r="F20" s="77"/>
      <c r="G20" s="77"/>
    </row>
    <row r="21" spans="1:7">
      <c r="A21" s="15"/>
      <c r="B21" s="74"/>
      <c r="C21" s="31">
        <f>C19*80%</f>
        <v>5150160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1866000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C19*0.04/12</f>
        <v>21459</v>
      </c>
      <c r="D25" s="31"/>
    </row>
    <row r="26" spans="1:7">
      <c r="C26" s="31"/>
      <c r="D26" s="31"/>
    </row>
    <row r="27" spans="1:7">
      <c r="C27" s="31"/>
      <c r="D27" s="31"/>
    </row>
    <row r="28" spans="1:7">
      <c r="B28">
        <v>21.65</v>
      </c>
      <c r="C28" s="118">
        <f>B28*10.764</f>
        <v>233.04059999999998</v>
      </c>
      <c r="D28"/>
    </row>
    <row r="29" spans="1:7">
      <c r="C29" s="118"/>
    </row>
    <row r="30" spans="1:7">
      <c r="C30" s="118"/>
    </row>
    <row r="31" spans="1:7">
      <c r="C31" s="118"/>
      <c r="D31" s="120"/>
    </row>
    <row r="32" spans="1:7">
      <c r="C32"/>
    </row>
    <row r="33" spans="1:8">
      <c r="B33">
        <v>19.25</v>
      </c>
      <c r="C33">
        <v>10.1</v>
      </c>
      <c r="D33" s="120">
        <f>C33*B33</f>
        <v>194.42499999999998</v>
      </c>
    </row>
    <row r="34" spans="1:8">
      <c r="C34"/>
      <c r="H34" s="74"/>
    </row>
    <row r="35" spans="1:8">
      <c r="C35"/>
      <c r="D35"/>
      <c r="F35" s="118"/>
    </row>
    <row r="36" spans="1:8">
      <c r="C36"/>
      <c r="D36"/>
    </row>
    <row r="37" spans="1:8">
      <c r="C37"/>
      <c r="D37"/>
    </row>
    <row r="38" spans="1:8">
      <c r="C38"/>
      <c r="D38"/>
    </row>
    <row r="39" spans="1:8">
      <c r="C39"/>
      <c r="D39"/>
    </row>
    <row r="40" spans="1:8">
      <c r="C40"/>
      <c r="D40"/>
    </row>
    <row r="46" spans="1:8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P6" sqref="P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hidden="1" customWidth="1"/>
    <col min="10" max="10" width="9.85546875" hidden="1" customWidth="1"/>
    <col min="11" max="13" width="0" hidden="1" customWidth="1"/>
    <col min="14" max="14" width="14.7109375" hidden="1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381.94444444444451</v>
      </c>
      <c r="C2" s="4">
        <f t="shared" ref="C2:C15" si="2">B2*1.2</f>
        <v>458.33333333333343</v>
      </c>
      <c r="D2" s="4">
        <f t="shared" ref="D2:D15" si="3">C2*1.2</f>
        <v>550.00000000000011</v>
      </c>
      <c r="E2" s="5">
        <f t="shared" ref="E2:E15" si="4">R2</f>
        <v>2800000</v>
      </c>
      <c r="F2" s="66">
        <f t="shared" ref="F2:F15" si="5">ROUND((E2/B2),0)</f>
        <v>7331</v>
      </c>
      <c r="G2" s="66">
        <f t="shared" ref="G2:G15" si="6">ROUND((E2/C2),0)</f>
        <v>6109</v>
      </c>
      <c r="H2" s="66">
        <f t="shared" ref="H2:H15" si="7">ROUND((E2/D2),0)</f>
        <v>5091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4">
        <v>550</v>
      </c>
      <c r="P2" s="74">
        <f>O2/1.2</f>
        <v>458.33333333333337</v>
      </c>
      <c r="Q2" s="74">
        <f t="shared" ref="Q2" si="10">P2/1.2</f>
        <v>381.94444444444451</v>
      </c>
      <c r="R2" s="2">
        <v>2800000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106.25</v>
      </c>
      <c r="C3" s="4">
        <f t="shared" si="2"/>
        <v>127.5</v>
      </c>
      <c r="D3" s="4">
        <f t="shared" si="3"/>
        <v>153</v>
      </c>
      <c r="E3" s="5">
        <f t="shared" si="4"/>
        <v>1030000</v>
      </c>
      <c r="F3" s="117">
        <f t="shared" si="5"/>
        <v>9694</v>
      </c>
      <c r="G3" s="66">
        <f t="shared" si="6"/>
        <v>8078</v>
      </c>
      <c r="H3" s="66">
        <f t="shared" si="7"/>
        <v>6732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4">
        <v>153</v>
      </c>
      <c r="P3" s="74">
        <f t="shared" ref="P2:P3" si="11">O3/1.2</f>
        <v>127.5</v>
      </c>
      <c r="Q3" s="74">
        <f t="shared" ref="Q2:Q10" si="12">P3/1.2</f>
        <v>106.25</v>
      </c>
      <c r="R3" s="2">
        <v>1030000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4">
        <v>0</v>
      </c>
      <c r="P4" s="74">
        <v>0</v>
      </c>
      <c r="Q4" s="74">
        <f t="shared" si="12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4">
        <v>0</v>
      </c>
      <c r="P5" s="74">
        <f>O5/1.2</f>
        <v>0</v>
      </c>
      <c r="Q5" s="74">
        <f t="shared" si="12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4">
        <v>0</v>
      </c>
      <c r="P6" s="74">
        <f t="shared" ref="P6" si="13">O6/1.2</f>
        <v>0</v>
      </c>
      <c r="Q6" s="74">
        <f t="shared" si="12"/>
        <v>0</v>
      </c>
      <c r="R6" s="2">
        <v>0</v>
      </c>
      <c r="S6" s="2"/>
      <c r="T6" s="2"/>
      <c r="AI6" t="s">
        <v>72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4">
        <v>0</v>
      </c>
      <c r="P7" s="74">
        <f>O7/1.2</f>
        <v>0</v>
      </c>
      <c r="Q7" s="74">
        <f t="shared" si="12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117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4">
        <v>0</v>
      </c>
      <c r="P8" s="74">
        <f>O8/1.2</f>
        <v>0</v>
      </c>
      <c r="Q8" s="74">
        <f t="shared" si="12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4">
        <v>0</v>
      </c>
      <c r="P9" s="74">
        <f>O9/1.2</f>
        <v>0</v>
      </c>
      <c r="Q9" s="74">
        <f t="shared" si="12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117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4">
        <v>0</v>
      </c>
      <c r="P10" s="74">
        <f>O10/1.2</f>
        <v>0</v>
      </c>
      <c r="Q10" s="74">
        <f t="shared" si="12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:P12" si="14">O11/1.2</f>
        <v>0</v>
      </c>
      <c r="Q11">
        <f t="shared" ref="Q11:Q17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4">
        <v>0</v>
      </c>
      <c r="P12" s="74">
        <f t="shared" si="14"/>
        <v>0</v>
      </c>
      <c r="Q12" s="74">
        <f t="shared" si="15"/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 s="74">
        <v>0</v>
      </c>
      <c r="P13" s="74">
        <f>O13/1.2</f>
        <v>0</v>
      </c>
      <c r="Q13" s="74">
        <f t="shared" si="15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 s="74">
        <v>0</v>
      </c>
      <c r="P14" s="74">
        <f>O14/1.2</f>
        <v>0</v>
      </c>
      <c r="Q14" s="74">
        <f t="shared" si="15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 s="74">
        <v>0</v>
      </c>
      <c r="P15" s="74">
        <f t="shared" ref="P15" si="16">O15/1.2</f>
        <v>0</v>
      </c>
      <c r="Q15" s="74">
        <f t="shared" si="15"/>
        <v>0</v>
      </c>
      <c r="R15" s="2">
        <v>0</v>
      </c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 s="74">
        <v>0</v>
      </c>
      <c r="P16" s="74">
        <f>O16/1.2</f>
        <v>0</v>
      </c>
      <c r="Q16" s="74">
        <f t="shared" si="15"/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O17" s="74">
        <v>0</v>
      </c>
      <c r="P17" s="74">
        <f>O17/1.2</f>
        <v>0</v>
      </c>
      <c r="Q17" s="74">
        <f t="shared" si="15"/>
        <v>0</v>
      </c>
      <c r="R17" s="2">
        <v>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P18">
        <f>O18/1.2</f>
        <v>0</v>
      </c>
      <c r="Q18">
        <f t="shared" ref="Q18" si="26">P18/1.2</f>
        <v>0</v>
      </c>
      <c r="R18" s="2">
        <v>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4">
        <v>0</v>
      </c>
      <c r="P19" s="74">
        <f>O19/1.2</f>
        <v>0</v>
      </c>
      <c r="Q19" s="74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95</v>
      </c>
      <c r="E23" s="39"/>
      <c r="F23" s="65" t="s">
        <v>65</v>
      </c>
      <c r="G23" s="65"/>
      <c r="I23" s="10">
        <f>G23*9500</f>
        <v>0</v>
      </c>
      <c r="O23" s="10">
        <v>770</v>
      </c>
      <c r="P23" s="10">
        <f>O23*1.1</f>
        <v>847.00000000000011</v>
      </c>
    </row>
    <row r="24" spans="1:19" s="10" customFormat="1">
      <c r="C24" s="10" t="s">
        <v>1</v>
      </c>
      <c r="F24" s="65" t="s">
        <v>68</v>
      </c>
      <c r="G24" s="65"/>
    </row>
    <row r="25" spans="1:19" s="10" customFormat="1">
      <c r="F25" s="64" t="s">
        <v>69</v>
      </c>
      <c r="G25" s="64"/>
    </row>
    <row r="26" spans="1:19" s="10" customFormat="1">
      <c r="F26" s="52"/>
      <c r="G26" s="52"/>
    </row>
    <row r="27" spans="1:19" s="10" customFormat="1">
      <c r="F27" s="52" t="s">
        <v>93</v>
      </c>
      <c r="G27" s="52"/>
    </row>
    <row r="28" spans="1:19" s="10" customFormat="1">
      <c r="F28" s="52" t="s">
        <v>73</v>
      </c>
      <c r="G28" s="52"/>
      <c r="O28" s="10">
        <v>78.73</v>
      </c>
      <c r="P28" s="10">
        <f>O28*10.764</f>
        <v>847.44971999999996</v>
      </c>
    </row>
    <row r="29" spans="1:19" s="10" customFormat="1">
      <c r="F29" s="52" t="s">
        <v>70</v>
      </c>
      <c r="G29" s="52"/>
    </row>
    <row r="30" spans="1:19" s="10" customFormat="1">
      <c r="C30" s="73"/>
      <c r="D30"/>
      <c r="F30" s="65" t="s">
        <v>71</v>
      </c>
      <c r="G30" s="65"/>
    </row>
    <row r="31" spans="1:19" s="10" customFormat="1">
      <c r="C31"/>
      <c r="D31"/>
      <c r="F31" s="64" t="s">
        <v>94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65</v>
      </c>
      <c r="G32" s="52"/>
      <c r="H32" s="10" t="e">
        <f>G31/G32</f>
        <v>#DIV/0!</v>
      </c>
      <c r="I32" s="10" t="s">
        <v>74</v>
      </c>
    </row>
    <row r="33" spans="3:20" s="10" customFormat="1">
      <c r="C33"/>
      <c r="D33"/>
      <c r="F33" s="52" t="s">
        <v>66</v>
      </c>
      <c r="G33" s="52"/>
    </row>
    <row r="34" spans="3:20" s="10" customFormat="1">
      <c r="C34"/>
      <c r="D34"/>
      <c r="F34" s="64" t="s">
        <v>67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B1" zoomScaleNormal="100" workbookViewId="0">
      <selection activeCell="R12" sqref="R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S16" activeCellId="1" sqref="S16 S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2023-12-05T11:14:03Z</dcterms:modified>
</cp:coreProperties>
</file>