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L34" i="5" l="1"/>
  <c r="L35" i="5"/>
  <c r="I36" i="5"/>
  <c r="B23" i="5"/>
  <c r="L30" i="5"/>
  <c r="I30" i="5"/>
  <c r="I32" i="5"/>
  <c r="I34" i="5"/>
  <c r="I28" i="5"/>
  <c r="I26" i="5"/>
  <c r="I25" i="5"/>
  <c r="I24" i="5"/>
  <c r="K21" i="5"/>
  <c r="B8" i="5"/>
  <c r="B22" i="5"/>
  <c r="B21" i="5"/>
  <c r="L10" i="5"/>
  <c r="L16" i="5"/>
  <c r="K16" i="5"/>
  <c r="K14" i="5"/>
  <c r="K13" i="5"/>
  <c r="B15" i="5"/>
  <c r="B18" i="5"/>
  <c r="H7" i="5"/>
  <c r="J2" i="5" l="1"/>
  <c r="E42" i="5"/>
  <c r="E41" i="5"/>
  <c r="E40" i="5"/>
  <c r="G42" i="5"/>
  <c r="G41" i="5"/>
  <c r="J43" i="5"/>
  <c r="K43" i="5" s="1"/>
  <c r="G43" i="5"/>
  <c r="J42" i="5"/>
  <c r="K42" i="5" s="1"/>
  <c r="M41" i="5"/>
  <c r="J41" i="5"/>
  <c r="L41" i="5" s="1"/>
  <c r="J40" i="5"/>
  <c r="L40" i="5" s="1"/>
  <c r="G40" i="5"/>
  <c r="B11" i="5"/>
  <c r="B6" i="5"/>
  <c r="B12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7" i="5" l="1"/>
  <c r="B13" i="5"/>
  <c r="B20" i="5" s="1"/>
  <c r="K40" i="5"/>
  <c r="K41" i="5"/>
  <c r="H6" i="1"/>
  <c r="H7" i="1" s="1"/>
  <c r="J41" i="1" l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<sst xmlns="http://schemas.openxmlformats.org/spreadsheetml/2006/main" count="76" uniqueCount="55">
  <si>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</si>
  <si>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</si>
  <si>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</si>
  <si>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</si>
  <si>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</si>
  <si>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</si>
  <si>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</si>
  <si>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</si>
  <si>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</si>
  <si>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</si>
  <si>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</si>
  <si>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</si>
  <si>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</si>
  <si>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</si>
  <si>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</si>
  <si>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</si>
  <si>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</si>
  <si>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</si>
  <si>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</si>
  <si>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</si>
  <si>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</si>
  <si>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</si>
  <si>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</si>
  <si>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</si>
  <si>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</si>
  <si>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</si>
  <si>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</si>
  <si>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</si>
  <si>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</si>
  <si>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</si>
  <si>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</si>
  <si>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</si>
  <si>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</si>
  <si>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</si>
  <si>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</si>
  <si>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</si>
  <si>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</si>
  <si>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</si>
  <si>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</si>
  <si>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</si>
  <si>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</si>
  <si>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</si>
  <si>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</si>
  <si>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</si>
  <si>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</si>
  <si>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</si>
  <si>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</si>
  <si>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</si>
  <si>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RR</t>
  </si>
  <si>
    <t>Land</t>
  </si>
  <si>
    <t>GR</t>
  </si>
  <si>
    <t>Otla</t>
  </si>
  <si>
    <t>Open</t>
  </si>
  <si>
    <t>1st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</si>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</sst>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8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tabSelected="1" topLeftCell="A13" workbookViewId="0">
      <selection activeCell="J30" sqref="J30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7" max="8" width="9.28515625" bestFit="1" customWidth="1"/>
    <col min="9" max="9" width="12.5703125" bestFit="1" customWidth="1"/>
    <col min="11" max="11" width="12.5703125" bestFit="1" customWidth="1"/>
    <col min="12" max="12" width="10" bestFit="1" customWidth="1"/>
  </cols>
  <sheetData>
    <row r="2" spans="1:14" x14ac:dyDescent="0.25">
      <c r="A2" s="17"/>
      <c r="B2" s="17"/>
      <c r="H2">
        <v>1993</v>
      </c>
      <c r="I2">
        <v>2023</v>
      </c>
      <c r="J2">
        <f>I2-H2</f>
        <v>30</v>
      </c>
    </row>
    <row r="3" spans="1:14" x14ac:dyDescent="0.25">
      <c r="A3" s="17" t="s">
        <v>34</v>
      </c>
      <c r="B3" s="17"/>
    </row>
    <row r="4" spans="1:14" x14ac:dyDescent="0.25">
      <c r="A4" s="17" t="s">
        <v>20</v>
      </c>
      <c r="B4" s="17">
        <v>2023</v>
      </c>
    </row>
    <row r="5" spans="1:14" x14ac:dyDescent="0.25">
      <c r="A5" s="17" t="s">
        <v>21</v>
      </c>
      <c r="B5" s="17">
        <v>1993</v>
      </c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7" t="s">
        <v>22</v>
      </c>
      <c r="B6" s="17">
        <f>B4-B5</f>
        <v>30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7"/>
      <c r="B7" s="17">
        <f>60-B6</f>
        <v>30</v>
      </c>
      <c r="F7" s="1" t="s">
        <v>47</v>
      </c>
      <c r="G7" s="1">
        <v>40</v>
      </c>
      <c r="H7" s="1">
        <f>G7*10.764</f>
        <v>430.55999999999995</v>
      </c>
      <c r="I7" s="1">
        <v>431</v>
      </c>
      <c r="J7" s="1"/>
      <c r="K7" s="1"/>
      <c r="L7" s="1"/>
      <c r="M7" s="1"/>
      <c r="N7" s="1"/>
    </row>
    <row r="8" spans="1:14" x14ac:dyDescent="0.25">
      <c r="A8" s="17" t="s">
        <v>23</v>
      </c>
      <c r="B8" s="46">
        <f>431*2700</f>
        <v>1163700</v>
      </c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7" t="s">
        <v>24</v>
      </c>
      <c r="B9" s="17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7"/>
      <c r="B10" s="17"/>
      <c r="F10" s="1"/>
      <c r="G10" s="1"/>
      <c r="H10" s="1"/>
      <c r="I10" s="1"/>
      <c r="J10" s="1" t="s">
        <v>48</v>
      </c>
      <c r="K10" s="1">
        <v>134700</v>
      </c>
      <c r="L10" s="1">
        <f>K10/10.764</f>
        <v>12513.935340022297</v>
      </c>
      <c r="M10" s="1"/>
      <c r="N10" s="1"/>
    </row>
    <row r="11" spans="1:14" x14ac:dyDescent="0.25">
      <c r="A11" s="17" t="s">
        <v>25</v>
      </c>
      <c r="B11" s="17">
        <f>100-10</f>
        <v>90</v>
      </c>
      <c r="F11" s="1"/>
      <c r="G11" s="1"/>
      <c r="H11" s="1"/>
      <c r="I11" s="1"/>
      <c r="J11" s="1" t="s">
        <v>49</v>
      </c>
      <c r="K11" s="1">
        <v>58260</v>
      </c>
      <c r="L11" s="1"/>
      <c r="M11" s="1"/>
      <c r="N11" s="1"/>
    </row>
    <row r="12" spans="1:14" x14ac:dyDescent="0.25">
      <c r="A12" s="17" t="s">
        <v>26</v>
      </c>
      <c r="B12" s="17">
        <f>B11*B6/60</f>
        <v>45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7"/>
      <c r="B13" s="47">
        <f>B12%</f>
        <v>0.45</v>
      </c>
      <c r="F13" s="1"/>
      <c r="G13" s="1"/>
      <c r="H13" s="1"/>
      <c r="I13" s="1"/>
      <c r="J13" s="1"/>
      <c r="K13" s="1">
        <f>K10-K11</f>
        <v>76440</v>
      </c>
      <c r="L13" s="1"/>
      <c r="M13" s="1"/>
      <c r="N13" s="1"/>
    </row>
    <row r="14" spans="1:14" x14ac:dyDescent="0.25">
      <c r="A14" s="17"/>
      <c r="B14" s="17"/>
      <c r="F14" s="1"/>
      <c r="G14" s="1"/>
      <c r="H14" s="1"/>
      <c r="I14" s="1"/>
      <c r="J14" s="1"/>
      <c r="K14" s="1">
        <f>K13*70%</f>
        <v>53508</v>
      </c>
      <c r="L14" s="1"/>
      <c r="M14" s="1"/>
      <c r="N14" s="1"/>
    </row>
    <row r="15" spans="1:14" x14ac:dyDescent="0.25">
      <c r="A15" s="17" t="s">
        <v>27</v>
      </c>
      <c r="B15" s="46">
        <f>ROUND((B8*B13),0)</f>
        <v>523665</v>
      </c>
    </row>
    <row r="16" spans="1:14" x14ac:dyDescent="0.25">
      <c r="A16" s="17" t="s">
        <v>15</v>
      </c>
      <c r="B16" s="46">
        <v>431</v>
      </c>
      <c r="K16" s="5">
        <f>K14+K11</f>
        <v>111768</v>
      </c>
      <c r="L16" s="49">
        <f>K16/10.764</f>
        <v>10383.500557413601</v>
      </c>
    </row>
    <row r="17" spans="1:12" x14ac:dyDescent="0.25">
      <c r="A17" s="17" t="s">
        <v>42</v>
      </c>
      <c r="B17" s="17">
        <v>16500</v>
      </c>
    </row>
    <row r="18" spans="1:12" x14ac:dyDescent="0.25">
      <c r="A18" s="17" t="s">
        <v>28</v>
      </c>
      <c r="B18" s="46">
        <f>B17*B16</f>
        <v>7111500</v>
      </c>
    </row>
    <row r="19" spans="1:12" x14ac:dyDescent="0.25">
      <c r="A19" s="17" t="s">
        <v>29</v>
      </c>
      <c r="B19" s="17"/>
      <c r="K19" s="1">
        <v>431</v>
      </c>
    </row>
    <row r="20" spans="1:12" x14ac:dyDescent="0.25">
      <c r="A20" s="43" t="s">
        <v>30</v>
      </c>
      <c r="B20" s="48">
        <f>B18-B15</f>
        <v>6587835</v>
      </c>
      <c r="C20" s="5"/>
      <c r="K20" s="1">
        <v>10384</v>
      </c>
    </row>
    <row r="21" spans="1:12" x14ac:dyDescent="0.25">
      <c r="A21" s="43" t="s">
        <v>31</v>
      </c>
      <c r="B21" s="48">
        <f>ROUND((B20*90%),0)</f>
        <v>5929052</v>
      </c>
      <c r="K21" s="1">
        <f>K20*K19</f>
        <v>4475504</v>
      </c>
    </row>
    <row r="22" spans="1:12" x14ac:dyDescent="0.25">
      <c r="A22" s="43" t="s">
        <v>32</v>
      </c>
      <c r="B22" s="48">
        <f>ROUND((B20*80%),0)</f>
        <v>5270268</v>
      </c>
    </row>
    <row r="23" spans="1:12" x14ac:dyDescent="0.25">
      <c r="A23" s="43" t="s">
        <v>33</v>
      </c>
      <c r="B23" s="48">
        <f>MROUND((B20*0.025/12),500)</f>
        <v>13500</v>
      </c>
    </row>
    <row r="24" spans="1:12" x14ac:dyDescent="0.25">
      <c r="G24">
        <v>11</v>
      </c>
      <c r="H24">
        <v>11.2</v>
      </c>
      <c r="I24">
        <f>H24*G24</f>
        <v>123.19999999999999</v>
      </c>
    </row>
    <row r="25" spans="1:12" x14ac:dyDescent="0.25">
      <c r="B25" s="5"/>
      <c r="G25">
        <v>9.8699999999999992</v>
      </c>
      <c r="H25">
        <v>11.17</v>
      </c>
      <c r="I25">
        <f>H25*G25</f>
        <v>110.24789999999999</v>
      </c>
    </row>
    <row r="26" spans="1:12" x14ac:dyDescent="0.25">
      <c r="I26">
        <f>SUM(I24:I25)</f>
        <v>233.44789999999998</v>
      </c>
      <c r="J26" t="s">
        <v>50</v>
      </c>
    </row>
    <row r="28" spans="1:12" x14ac:dyDescent="0.25">
      <c r="G28">
        <v>4.2</v>
      </c>
      <c r="H28">
        <v>11.88</v>
      </c>
      <c r="I28">
        <f>H28*G28</f>
        <v>49.896000000000008</v>
      </c>
      <c r="J28" t="s">
        <v>51</v>
      </c>
      <c r="L28">
        <v>233</v>
      </c>
    </row>
    <row r="29" spans="1:12" x14ac:dyDescent="0.25">
      <c r="L29">
        <v>118</v>
      </c>
    </row>
    <row r="30" spans="1:12" x14ac:dyDescent="0.25">
      <c r="G30">
        <v>6.43</v>
      </c>
      <c r="H30">
        <v>11.31</v>
      </c>
      <c r="I30">
        <f t="shared" ref="I29:I34" si="0">H30*G30</f>
        <v>72.723299999999995</v>
      </c>
      <c r="J30" t="s">
        <v>52</v>
      </c>
      <c r="L30">
        <f>SUM(L28:L29)</f>
        <v>351</v>
      </c>
    </row>
    <row r="32" spans="1:12" x14ac:dyDescent="0.25">
      <c r="D32" s="17" t="s">
        <v>19</v>
      </c>
      <c r="G32">
        <v>11.72</v>
      </c>
      <c r="H32">
        <v>10.1</v>
      </c>
      <c r="I32">
        <f t="shared" si="0"/>
        <v>118.372</v>
      </c>
      <c r="J32" t="s">
        <v>53</v>
      </c>
    </row>
    <row r="33" spans="4:13" x14ac:dyDescent="0.25">
      <c r="D33" s="17">
        <v>411</v>
      </c>
    </row>
    <row r="34" spans="4:13" x14ac:dyDescent="0.25">
      <c r="D34" s="17"/>
      <c r="G34">
        <v>1.71</v>
      </c>
      <c r="H34">
        <v>11.72</v>
      </c>
      <c r="I34">
        <f t="shared" si="0"/>
        <v>20.0412</v>
      </c>
      <c r="J34" t="s">
        <v>54</v>
      </c>
      <c r="L34">
        <f>I26+I32+I34</f>
        <v>371.86109999999996</v>
      </c>
    </row>
    <row r="35" spans="4:13" x14ac:dyDescent="0.25">
      <c r="D35" s="17"/>
      <c r="L35">
        <f>L34*1.2</f>
        <v>446.23331999999994</v>
      </c>
    </row>
    <row r="36" spans="4:13" x14ac:dyDescent="0.25">
      <c r="D36" s="43"/>
      <c r="I36">
        <f>SUM(I26:I34)</f>
        <v>494.48039999999997</v>
      </c>
    </row>
    <row r="37" spans="4:13" x14ac:dyDescent="0.25">
      <c r="D37" s="43"/>
    </row>
    <row r="38" spans="4:13" x14ac:dyDescent="0.25">
      <c r="D38" s="43"/>
    </row>
    <row r="40" spans="4:13" x14ac:dyDescent="0.25">
      <c r="D40" s="17"/>
      <c r="E40" s="17">
        <f>30*10.764</f>
        <v>322.91999999999996</v>
      </c>
      <c r="F40" s="17">
        <v>2865000</v>
      </c>
      <c r="G40" s="17">
        <f>F40/E40</f>
        <v>8872.1664808621335</v>
      </c>
      <c r="H40" s="17">
        <v>200900</v>
      </c>
      <c r="I40" s="17">
        <v>28700</v>
      </c>
      <c r="J40" s="17">
        <f>I40+H40+F40</f>
        <v>3094600</v>
      </c>
      <c r="K40" s="17">
        <f>J40/E40</f>
        <v>9583.1784962219754</v>
      </c>
      <c r="L40" s="46" t="e">
        <f>J40/D40</f>
        <v>#DIV/0!</v>
      </c>
      <c r="M40" s="17"/>
    </row>
    <row r="41" spans="4:13" x14ac:dyDescent="0.25">
      <c r="D41" s="17"/>
      <c r="E41" s="17">
        <f>36.79*10.764</f>
        <v>396.00755999999996</v>
      </c>
      <c r="F41" s="17">
        <v>3500000</v>
      </c>
      <c r="G41" s="17">
        <f>F41/E41</f>
        <v>8838.215108822671</v>
      </c>
      <c r="H41" s="17">
        <v>245000</v>
      </c>
      <c r="I41" s="17">
        <v>30000</v>
      </c>
      <c r="J41" s="17">
        <f>I41+H41+F41</f>
        <v>3775000</v>
      </c>
      <c r="K41" s="17">
        <f>J41/E41</f>
        <v>9532.6462959444525</v>
      </c>
      <c r="L41" s="46" t="e">
        <f>J41/D41</f>
        <v>#DIV/0!</v>
      </c>
      <c r="M41" s="17" t="e">
        <f>F41/D41</f>
        <v>#DIV/0!</v>
      </c>
    </row>
    <row r="42" spans="4:13" x14ac:dyDescent="0.25">
      <c r="D42" s="17"/>
      <c r="E42" s="17">
        <f>20.62*10.764</f>
        <v>221.95367999999999</v>
      </c>
      <c r="F42" s="17"/>
      <c r="G42" s="17">
        <f>F42/E42</f>
        <v>0</v>
      </c>
      <c r="H42" s="17">
        <v>385000</v>
      </c>
      <c r="I42" s="17">
        <v>30000</v>
      </c>
      <c r="J42" s="17">
        <f>I42+H42+F42</f>
        <v>415000</v>
      </c>
      <c r="K42" s="17">
        <f>J42/E42</f>
        <v>1869.7594921607067</v>
      </c>
      <c r="L42" s="17"/>
      <c r="M42" s="17"/>
    </row>
    <row r="43" spans="4:13" x14ac:dyDescent="0.25">
      <c r="D43" s="17"/>
      <c r="E43" s="17"/>
      <c r="F43" s="17"/>
      <c r="G43" s="17" t="e">
        <f>F43/E43</f>
        <v>#DIV/0!</v>
      </c>
      <c r="H43" s="17">
        <v>1545000</v>
      </c>
      <c r="I43" s="17">
        <v>30000</v>
      </c>
      <c r="J43" s="17">
        <f>I43+H43+F43</f>
        <v>1575000</v>
      </c>
      <c r="K43" s="17" t="e">
        <f>J43/E43</f>
        <v>#DIV/0!</v>
      </c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2023-12-05T19:46:39Z</dcterms:modified>
</cp:coreProperties>
</file>