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A4D6A31-B8F5-48D9-B2E9-5C1FC730AF3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6" i="1" l="1"/>
  <c r="O14" i="1"/>
  <c r="L15" i="1"/>
  <c r="K15" i="1"/>
  <c r="I15" i="1"/>
  <c r="J15" i="1"/>
  <c r="J14" i="1"/>
  <c r="F16" i="1"/>
  <c r="E16" i="1"/>
  <c r="G16" i="1" s="1"/>
  <c r="F14" i="1"/>
  <c r="E14" i="1"/>
  <c r="A37" i="1"/>
  <c r="A35" i="1"/>
  <c r="B20" i="1"/>
  <c r="F6" i="1"/>
  <c r="C39" i="1" l="1"/>
  <c r="C38" i="1"/>
  <c r="H37" i="1"/>
  <c r="I37" i="1" s="1"/>
  <c r="F37" i="1"/>
  <c r="I36" i="1"/>
  <c r="G37" i="1" l="1"/>
  <c r="C37" i="1"/>
  <c r="C36" i="1"/>
  <c r="C35" i="1"/>
  <c r="B10" i="1" l="1"/>
  <c r="B11" i="1" s="1"/>
  <c r="B8" i="1"/>
  <c r="B6" i="1"/>
  <c r="B5" i="1"/>
  <c r="B14" i="1" s="1"/>
  <c r="B12" i="1" l="1"/>
  <c r="B13" i="1" s="1"/>
  <c r="B15" i="1" s="1"/>
  <c r="I4" i="1"/>
  <c r="I5" i="1" s="1"/>
  <c r="I31" i="1"/>
  <c r="B17" i="1" l="1"/>
  <c r="B21" i="1" s="1"/>
  <c r="I30" i="1"/>
  <c r="B19" i="1" l="1"/>
  <c r="B18" i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<sst xmlns="http://schemas.openxmlformats.org/spreadsheetml/2006/main" count="32" uniqueCount="30">
  <si>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</si>
  <si>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</si>
  <si>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</si>
  <si>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</si>
  <si>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</si>
  <si>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</si>
  <si>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</si>
  <si>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</si>
  <si>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</si>
  <si>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</si>
  <si>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</si>
  <si>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</si>
  <si>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</si>
  <si>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</si>
  <si>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</si>
  <si>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</si>
  <si>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</si>
  <si>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</si>
  <si>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</si>
  <si>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</si>
  <si>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</si>
  <si>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</si>
  <si>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</si>
  <si>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</si>
  <si>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Flat Value</t>
  </si>
  <si>
    <t>Measurement Carpet</t>
  </si>
  <si>
    <t>RV</t>
  </si>
  <si>
    <t>DV</t>
  </si>
  <si>
    <t>Loft Area</t>
  </si>
  <si>
    <t>Loft area remark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</si>
</sst>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165" fontId="1" fillId="0" borderId="0" xfId="1" applyNumberFormat="1" applyFont="1" applyFill="1" applyBorder="1"/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43" fontId="1" fillId="0" borderId="1" xfId="1" applyFont="1" applyBorder="1"/>
    <xf numFmtId="164" fontId="1" fillId="0" borderId="1" xfId="1" applyNumberFormat="1" applyFont="1" applyBorder="1"/>
    <xf numFmtId="2" fontId="1" fillId="0" borderId="1" xfId="1" applyNumberFormat="1" applyFont="1" applyBorder="1"/>
    <xf numFmtId="43" fontId="11" fillId="0" borderId="1" xfId="1" applyFont="1" applyFill="1" applyBorder="1"/>
    <xf numFmtId="43" fontId="2" fillId="0" borderId="1" xfId="0" applyNumberFormat="1" applyFont="1" applyBorder="1"/>
    <xf numFmtId="43" fontId="13" fillId="2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506512</xdr:colOff>
      <xdr:row>39</xdr:row>
      <xdr:rowOff>48669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8C9BD4-DFCA-4ABF-BCF7-F7EB686A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88912" cy="7478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22</xdr:col>
      <xdr:colOff>277965</xdr:colOff>
      <xdr:row>41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53F53-8DE1-4D99-B472-BB2B89352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2469965" cy="7821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270223-40C8-45A5-A217-2DECE5BAD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7773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219786</xdr:colOff>
      <xdr:row>36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C3D2C7-3D29-48D2-9D1D-9A8D6834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096586" cy="698279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286471</xdr:colOff>
      <xdr:row>37</xdr:row>
      <xdr:rowOff>48615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C99814-3A87-46D1-A07A-8E4F2FD16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5163271" cy="70971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592760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07790A-C0E2-4F7D-908D-0066260DD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2760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487970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F6F79-3CA9-4A33-BD02-674FFCF91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7970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23" sqref="F2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5" ht="12" customHeight="1" x14ac:dyDescent="0.25">
      <c r="A1" s="1"/>
      <c r="B1" s="11"/>
      <c r="E1" s="1"/>
      <c r="F1" s="2"/>
      <c r="G1" s="2"/>
    </row>
    <row r="2" spans="1:15" ht="16.5" x14ac:dyDescent="0.3">
      <c r="A2" s="15"/>
      <c r="B2" s="40" t="s">
        <v>24</v>
      </c>
      <c r="C2" s="41"/>
      <c r="D2" s="9"/>
      <c r="E2" t="s">
        <v>13</v>
      </c>
    </row>
    <row r="3" spans="1:15" ht="16.5" x14ac:dyDescent="0.3">
      <c r="A3" s="15" t="s">
        <v>0</v>
      </c>
      <c r="B3" s="25">
        <v>8500</v>
      </c>
      <c r="C3" s="16"/>
      <c r="D3" s="10"/>
      <c r="E3">
        <v>2013</v>
      </c>
      <c r="F3" s="3">
        <v>2023</v>
      </c>
      <c r="G3" s="4">
        <f>F3-E3</f>
        <v>10</v>
      </c>
      <c r="I3">
        <v>26250</v>
      </c>
      <c r="L3" s="3"/>
      <c r="M3" s="4"/>
    </row>
    <row r="4" spans="1:15" ht="33" x14ac:dyDescent="0.3">
      <c r="A4" s="17" t="s">
        <v>1</v>
      </c>
      <c r="B4" s="25">
        <v>2500</v>
      </c>
      <c r="C4" s="16"/>
      <c r="D4" s="10"/>
      <c r="E4" s="33"/>
      <c r="F4" s="3"/>
      <c r="G4" s="4"/>
      <c r="I4">
        <f>I3/100*115</f>
        <v>30187.5</v>
      </c>
      <c r="K4" s="33"/>
      <c r="L4" s="3"/>
      <c r="M4" s="4"/>
    </row>
    <row r="5" spans="1:15" ht="16.5" x14ac:dyDescent="0.3">
      <c r="A5" s="15" t="s">
        <v>2</v>
      </c>
      <c r="B5" s="25">
        <f>B3-B4</f>
        <v>6000</v>
      </c>
      <c r="C5" s="16"/>
      <c r="D5" s="10"/>
      <c r="E5" t="s">
        <v>22</v>
      </c>
      <c r="F5" t="s">
        <v>23</v>
      </c>
      <c r="G5" s="39"/>
      <c r="I5">
        <f>I4/10.764</f>
        <v>2804.4871794871797</v>
      </c>
      <c r="L5" s="3"/>
      <c r="M5" s="4"/>
    </row>
    <row r="6" spans="1:15" ht="16.5" x14ac:dyDescent="0.3">
      <c r="A6" s="15" t="s">
        <v>3</v>
      </c>
      <c r="B6" s="25">
        <f>B4</f>
        <v>2500</v>
      </c>
      <c r="C6" s="16"/>
      <c r="D6" s="10"/>
      <c r="F6" s="6">
        <f>130.02*10.764</f>
        <v>1399.5352800000001</v>
      </c>
      <c r="G6" s="39"/>
      <c r="H6" s="28"/>
      <c r="I6" s="28"/>
      <c r="L6" s="3"/>
      <c r="M6" s="4"/>
    </row>
    <row r="7" spans="1:15" ht="16.5" x14ac:dyDescent="0.3">
      <c r="A7" s="15" t="s">
        <v>4</v>
      </c>
      <c r="B7" s="18">
        <v>10</v>
      </c>
      <c r="C7" s="19"/>
      <c r="D7" s="42"/>
      <c r="F7" s="6"/>
      <c r="G7" s="5"/>
      <c r="H7" s="28"/>
      <c r="I7" s="28"/>
      <c r="L7" s="29"/>
      <c r="M7" s="30"/>
    </row>
    <row r="8" spans="1:15" ht="16.5" x14ac:dyDescent="0.3">
      <c r="A8" s="15" t="s">
        <v>5</v>
      </c>
      <c r="B8" s="18">
        <f>B9-B7</f>
        <v>50</v>
      </c>
      <c r="C8" s="19"/>
      <c r="D8" s="43"/>
      <c r="E8" s="6"/>
      <c r="F8" s="13"/>
      <c r="G8" s="5"/>
      <c r="H8" s="28"/>
      <c r="I8" s="28"/>
      <c r="L8" s="29"/>
      <c r="M8" s="30"/>
    </row>
    <row r="9" spans="1:15" ht="16.5" x14ac:dyDescent="0.3">
      <c r="A9" s="15" t="s">
        <v>6</v>
      </c>
      <c r="B9" s="18">
        <v>60</v>
      </c>
      <c r="C9" s="19"/>
      <c r="D9" s="42"/>
      <c r="E9" s="13"/>
      <c r="F9" s="6"/>
      <c r="G9" s="13"/>
      <c r="H9" s="28"/>
      <c r="I9" s="28"/>
      <c r="J9" s="31"/>
      <c r="K9" s="31"/>
      <c r="L9" s="27"/>
      <c r="M9" s="30"/>
    </row>
    <row r="10" spans="1:15" ht="33" x14ac:dyDescent="0.3">
      <c r="A10" s="17" t="s">
        <v>7</v>
      </c>
      <c r="B10" s="18">
        <f>90*B7/B9</f>
        <v>15</v>
      </c>
      <c r="C10" s="19"/>
      <c r="D10" s="42"/>
      <c r="E10" s="13"/>
      <c r="F10" s="34"/>
      <c r="G10" s="13"/>
      <c r="H10" s="28"/>
      <c r="I10" s="28"/>
      <c r="J10" s="31"/>
      <c r="K10" s="31"/>
      <c r="L10" s="27"/>
      <c r="M10" s="30"/>
    </row>
    <row r="11" spans="1:15" ht="16.5" x14ac:dyDescent="0.3">
      <c r="A11" s="15"/>
      <c r="B11" s="26">
        <f>B10%</f>
        <v>0.15</v>
      </c>
      <c r="C11" s="36"/>
      <c r="D11" s="44"/>
      <c r="G11" s="13"/>
      <c r="H11" s="28"/>
      <c r="I11" s="28"/>
      <c r="J11" s="31"/>
      <c r="K11" s="31"/>
      <c r="L11" s="27"/>
      <c r="M11" s="32"/>
    </row>
    <row r="12" spans="1:15" ht="16.5" x14ac:dyDescent="0.3">
      <c r="A12" s="15" t="s">
        <v>8</v>
      </c>
      <c r="B12" s="25">
        <f>B6*B11</f>
        <v>375</v>
      </c>
      <c r="C12" s="20"/>
      <c r="D12" s="42"/>
      <c r="E12" t="s">
        <v>25</v>
      </c>
      <c r="F12" s="6" t="s">
        <v>28</v>
      </c>
      <c r="G12" s="13"/>
      <c r="H12" s="28"/>
      <c r="I12" s="28"/>
      <c r="J12" s="31"/>
      <c r="K12" s="31"/>
      <c r="L12" s="27"/>
      <c r="M12" s="4"/>
    </row>
    <row r="13" spans="1:15" ht="16.5" x14ac:dyDescent="0.3">
      <c r="A13" s="15" t="s">
        <v>9</v>
      </c>
      <c r="B13" s="25">
        <f>B6-B12</f>
        <v>2125</v>
      </c>
      <c r="C13" s="20"/>
      <c r="D13" s="42"/>
      <c r="E13">
        <v>1200</v>
      </c>
      <c r="F13">
        <v>1200</v>
      </c>
      <c r="G13" s="13"/>
      <c r="H13" s="28"/>
      <c r="I13" s="28">
        <v>1200</v>
      </c>
      <c r="J13" s="31">
        <v>1200</v>
      </c>
      <c r="K13" s="31"/>
      <c r="L13" s="27"/>
      <c r="M13" s="4"/>
      <c r="O13">
        <v>1400</v>
      </c>
    </row>
    <row r="14" spans="1:15" ht="16.5" x14ac:dyDescent="0.3">
      <c r="A14" s="15" t="s">
        <v>2</v>
      </c>
      <c r="B14" s="25">
        <f>B5</f>
        <v>6000</v>
      </c>
      <c r="C14" s="16"/>
      <c r="D14" s="10"/>
      <c r="E14" s="6">
        <f>E13*1.2</f>
        <v>1440</v>
      </c>
      <c r="F14" s="13">
        <f>F13*70%</f>
        <v>840</v>
      </c>
      <c r="G14" s="13"/>
      <c r="H14" s="28"/>
      <c r="I14" s="28">
        <v>5500</v>
      </c>
      <c r="J14" s="31">
        <f>I14*70%</f>
        <v>3849.9999999999995</v>
      </c>
      <c r="K14" s="31"/>
      <c r="L14" s="27"/>
      <c r="M14" s="4"/>
      <c r="O14">
        <f>O13*1.2</f>
        <v>1680</v>
      </c>
    </row>
    <row r="15" spans="1:15" ht="16.5" x14ac:dyDescent="0.3">
      <c r="A15" s="37" t="s">
        <v>10</v>
      </c>
      <c r="B15" s="45">
        <f>B14+B13</f>
        <v>8125</v>
      </c>
      <c r="C15" s="38"/>
      <c r="D15" s="46"/>
      <c r="E15">
        <v>5500</v>
      </c>
      <c r="F15">
        <v>5000</v>
      </c>
      <c r="G15" s="13"/>
      <c r="H15" s="31"/>
      <c r="I15" s="31">
        <f>I14*I13</f>
        <v>6600000</v>
      </c>
      <c r="J15" s="31">
        <f>J14*J13</f>
        <v>4619999.9999999991</v>
      </c>
      <c r="K15" s="31">
        <f>I15+J15</f>
        <v>11220000</v>
      </c>
      <c r="L15" s="27">
        <f>K15/1400</f>
        <v>8014.2857142857147</v>
      </c>
      <c r="M15" s="4"/>
      <c r="O15">
        <v>6000</v>
      </c>
    </row>
    <row r="16" spans="1:15" ht="16.5" x14ac:dyDescent="0.3">
      <c r="A16" s="37" t="s">
        <v>21</v>
      </c>
      <c r="B16" s="21">
        <v>1400</v>
      </c>
      <c r="C16" s="37"/>
      <c r="D16" s="46"/>
      <c r="E16" s="5">
        <f>E15*E14</f>
        <v>7920000</v>
      </c>
      <c r="F16" s="5">
        <f>F15*F14</f>
        <v>4200000</v>
      </c>
      <c r="G16" s="5">
        <f>E16+F16</f>
        <v>12120000</v>
      </c>
      <c r="H16" s="6"/>
      <c r="M16" s="30"/>
      <c r="O16">
        <f>O15*O14</f>
        <v>10080000</v>
      </c>
    </row>
    <row r="17" spans="1:14" ht="16.5" x14ac:dyDescent="0.3">
      <c r="A17" s="37" t="s">
        <v>11</v>
      </c>
      <c r="B17" s="22">
        <f>B16*B15</f>
        <v>11375000</v>
      </c>
      <c r="C17" s="38"/>
      <c r="D17" s="46"/>
      <c r="E17" s="5"/>
      <c r="F17" s="35"/>
      <c r="G17" s="5"/>
      <c r="H17" s="6"/>
      <c r="M17" s="5"/>
      <c r="N17" s="6"/>
    </row>
    <row r="18" spans="1:14" ht="16.5" x14ac:dyDescent="0.3">
      <c r="A18" s="37" t="s">
        <v>26</v>
      </c>
      <c r="B18" s="22">
        <f>B17*0.9</f>
        <v>10237500</v>
      </c>
      <c r="C18" s="38"/>
      <c r="D18" s="46"/>
      <c r="E18" s="5"/>
      <c r="F18" s="35"/>
      <c r="G18" s="5"/>
      <c r="H18" s="6"/>
      <c r="M18" s="5"/>
      <c r="N18" s="6"/>
    </row>
    <row r="19" spans="1:14" ht="16.5" x14ac:dyDescent="0.3">
      <c r="A19" s="37" t="s">
        <v>27</v>
      </c>
      <c r="B19" s="22">
        <f>B17*0.8</f>
        <v>9100000</v>
      </c>
      <c r="C19" s="38"/>
      <c r="D19" s="46"/>
      <c r="E19" s="5"/>
      <c r="F19" s="35"/>
      <c r="G19" s="5"/>
      <c r="H19" s="6"/>
      <c r="M19" s="5"/>
      <c r="N19" s="6"/>
    </row>
    <row r="20" spans="1:14" ht="16.5" x14ac:dyDescent="0.3">
      <c r="A20" s="37" t="s">
        <v>12</v>
      </c>
      <c r="B20" s="22">
        <f>1400*B4</f>
        <v>3500000</v>
      </c>
      <c r="C20" s="38"/>
      <c r="D20" s="46"/>
      <c r="E20" s="47" t="s">
        <v>29</v>
      </c>
      <c r="F20" s="5"/>
    </row>
    <row r="21" spans="1:14" ht="16.5" x14ac:dyDescent="0.3">
      <c r="A21" s="21" t="s">
        <v>16</v>
      </c>
      <c r="B21" s="22">
        <f>B17*0.03/12</f>
        <v>28437.5</v>
      </c>
      <c r="C21" s="22"/>
      <c r="D21" s="46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>
        <v>1100</v>
      </c>
      <c r="D27" s="8"/>
      <c r="E27" s="8">
        <v>8500000</v>
      </c>
      <c r="F27" s="10" t="e">
        <f t="shared" ref="F27:F33" si="0">E27/B27</f>
        <v>#DIV/0!</v>
      </c>
      <c r="G27" s="10">
        <f>E27/C27</f>
        <v>7727.272727272727</v>
      </c>
      <c r="H27" s="10" t="e">
        <f>E27/#REF!</f>
        <v>#REF!</v>
      </c>
      <c r="I27" s="8" t="e">
        <f>C27/B27</f>
        <v>#DIV/0!</v>
      </c>
      <c r="J27" s="14"/>
    </row>
    <row r="28" spans="1:14" ht="17.25" x14ac:dyDescent="0.3">
      <c r="B28" s="9"/>
      <c r="C28" s="8">
        <v>2800</v>
      </c>
      <c r="D28" s="8"/>
      <c r="E28" s="8">
        <v>15800000</v>
      </c>
      <c r="F28" s="10" t="e">
        <f t="shared" si="0"/>
        <v>#DIV/0!</v>
      </c>
      <c r="G28" s="10">
        <f>E28/C28</f>
        <v>5642.8571428571431</v>
      </c>
      <c r="H28" s="10" t="e">
        <f>E28/#REF!</f>
        <v>#REF!</v>
      </c>
      <c r="I28" s="8" t="e">
        <f>C28/B28</f>
        <v>#DIV/0!</v>
      </c>
      <c r="J28" s="14"/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3"/>
      <c r="E31" s="24"/>
      <c r="F31" s="24" t="e">
        <f t="shared" si="0"/>
        <v>#DIV/0!</v>
      </c>
      <c r="G31" s="10" t="e">
        <f t="shared" si="1"/>
        <v>#DIV/0!</v>
      </c>
      <c r="H31" s="24" t="e">
        <f>E31/#REF!</f>
        <v>#REF!</v>
      </c>
      <c r="I31" s="8" t="e">
        <f>C31/B31</f>
        <v>#DIV/0!</v>
      </c>
    </row>
    <row r="32" spans="1:14" x14ac:dyDescent="0.25">
      <c r="E32" s="24"/>
      <c r="F32" s="24" t="e">
        <f t="shared" si="0"/>
        <v>#DIV/0!</v>
      </c>
      <c r="G32" s="24" t="e">
        <f t="shared" si="1"/>
        <v>#DIV/0!</v>
      </c>
      <c r="H32" s="24" t="e">
        <f>E32/#REF!</f>
        <v>#REF!</v>
      </c>
      <c r="I32" t="e">
        <f>#REF!/B32</f>
        <v>#REF!</v>
      </c>
    </row>
    <row r="33" spans="1:9" x14ac:dyDescent="0.25">
      <c r="E33" s="23"/>
      <c r="F33" s="24" t="e">
        <f t="shared" si="0"/>
        <v>#DIV/0!</v>
      </c>
      <c r="G33" s="24" t="e">
        <f t="shared" si="1"/>
        <v>#DIV/0!</v>
      </c>
      <c r="H33" s="24" t="e">
        <f>E33/#REF!</f>
        <v>#REF!</v>
      </c>
    </row>
    <row r="35" spans="1:9" x14ac:dyDescent="0.25">
      <c r="A35">
        <f>105.86*10.764</f>
        <v>1139.47704</v>
      </c>
      <c r="B35" s="7">
        <v>5700000</v>
      </c>
      <c r="C35">
        <f>B35/A35</f>
        <v>5002.2947368908808</v>
      </c>
      <c r="D35">
        <v>399000</v>
      </c>
      <c r="E35">
        <v>30000</v>
      </c>
      <c r="F35">
        <f>E35+D35+B35</f>
        <v>6129000</v>
      </c>
      <c r="G35">
        <f>F35/A35</f>
        <v>5378.7832355095106</v>
      </c>
      <c r="H35" s="6"/>
    </row>
    <row r="36" spans="1:9" x14ac:dyDescent="0.25">
      <c r="A36">
        <v>1698</v>
      </c>
      <c r="B36" s="7">
        <v>6400000</v>
      </c>
      <c r="C36">
        <f>B36/A36</f>
        <v>3769.1401648998822</v>
      </c>
      <c r="D36">
        <v>448000</v>
      </c>
      <c r="E36">
        <v>30000</v>
      </c>
      <c r="F36">
        <f>E36+D36+B36</f>
        <v>6878000</v>
      </c>
      <c r="G36">
        <f>F36/A36</f>
        <v>4050.6478209658421</v>
      </c>
      <c r="H36" s="6">
        <v>367</v>
      </c>
      <c r="I36" s="6">
        <f>B36/H36</f>
        <v>17438.692098092644</v>
      </c>
    </row>
    <row r="37" spans="1:9" x14ac:dyDescent="0.25">
      <c r="A37">
        <f>142.48*10.764</f>
        <v>1533.6547199999998</v>
      </c>
      <c r="B37" s="7">
        <v>5915000</v>
      </c>
      <c r="C37">
        <f>B37/A37</f>
        <v>3856.8003103071342</v>
      </c>
      <c r="D37">
        <v>236700</v>
      </c>
      <c r="E37">
        <v>30000</v>
      </c>
      <c r="F37">
        <f>E37+D37+B37</f>
        <v>6181700</v>
      </c>
      <c r="G37">
        <f>F37/A37</f>
        <v>4030.6986438251242</v>
      </c>
      <c r="H37">
        <f>74+324</f>
        <v>398</v>
      </c>
      <c r="I37" s="6">
        <f>B37/H37</f>
        <v>14861.809045226131</v>
      </c>
    </row>
    <row r="38" spans="1:9" ht="15.75" x14ac:dyDescent="0.25">
      <c r="A38" s="27"/>
      <c r="C38" t="e">
        <f>B38/A38</f>
        <v>#DIV/0!</v>
      </c>
    </row>
    <row r="39" spans="1:9" ht="15.75" x14ac:dyDescent="0.25">
      <c r="A39" s="27"/>
      <c r="C39" t="e">
        <f>B39/A39</f>
        <v>#DIV/0!</v>
      </c>
    </row>
    <row r="40" spans="1:9" ht="15.75" x14ac:dyDescent="0.25">
      <c r="A40" s="27"/>
    </row>
    <row r="41" spans="1:9" ht="15.75" x14ac:dyDescent="0.25">
      <c r="A41" s="27"/>
    </row>
    <row r="42" spans="1:9" ht="15.75" x14ac:dyDescent="0.25">
      <c r="A42" s="27"/>
    </row>
    <row r="43" spans="1:9" ht="15.75" x14ac:dyDescent="0.25">
      <c r="A43" s="27"/>
    </row>
    <row r="44" spans="1:9" ht="15.75" x14ac:dyDescent="0.25">
      <c r="A44" s="27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8642C-7F02-4A02-B41A-A444067E1BF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C1" workbookViewId="0">
      <selection activeCell="C1" sqref="C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53E0-8A35-42A5-8B55-0CC24CF39E6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D9B60-DFAE-4D12-B650-EAB0B0B0F77D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2023-12-15T09:37:15Z</dcterms:modified>
</cp:coreProperties>
</file>