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Binu\"/>
    </mc:Choice>
  </mc:AlternateContent>
  <xr:revisionPtr revIDLastSave="0" documentId="13_ncr:1_{47EAA63F-5D9E-4714-B86C-E05EB7F60A6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4" i="4" l="1"/>
  <c r="P9" i="4"/>
  <c r="P8" i="4"/>
  <c r="P7" i="4"/>
  <c r="P6" i="4"/>
  <c r="P5" i="4"/>
  <c r="P4" i="4"/>
  <c r="P3" i="4"/>
  <c r="P12" i="4" l="1"/>
  <c r="Q12" i="4" s="1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H11" i="4" l="1"/>
  <c r="H9" i="4"/>
  <c r="H10" i="4"/>
  <c r="F10" i="4"/>
  <c r="F11" i="4"/>
  <c r="F12" i="4"/>
  <c r="F9" i="4"/>
  <c r="G9" i="4"/>
  <c r="G10" i="4"/>
  <c r="G12" i="4"/>
  <c r="G11" i="4"/>
  <c r="H39" i="4"/>
  <c r="B7" i="4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B8" i="4"/>
  <c r="C8" i="4" s="1"/>
  <c r="J8" i="4"/>
  <c r="I8" i="4"/>
  <c r="E8" i="4"/>
  <c r="A8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H22" i="4" l="1"/>
  <c r="H16" i="4"/>
  <c r="F8" i="4"/>
  <c r="H17" i="4"/>
  <c r="H21" i="4"/>
  <c r="F4" i="4"/>
  <c r="H7" i="4"/>
  <c r="F7" i="4"/>
  <c r="G7" i="4"/>
  <c r="H14" i="4"/>
  <c r="H15" i="4"/>
  <c r="H19" i="4"/>
  <c r="H23" i="4"/>
  <c r="H20" i="4"/>
  <c r="D18" i="4"/>
  <c r="H18" i="4" s="1"/>
  <c r="G18" i="4"/>
  <c r="F14" i="4"/>
  <c r="F15" i="4"/>
  <c r="F16" i="4"/>
  <c r="F17" i="4"/>
  <c r="F18" i="4"/>
  <c r="F19" i="4"/>
  <c r="F20" i="4"/>
  <c r="F21" i="4"/>
  <c r="F22" i="4"/>
  <c r="F23" i="4"/>
  <c r="G15" i="4"/>
  <c r="G17" i="4"/>
  <c r="G19" i="4"/>
  <c r="G20" i="4"/>
  <c r="G21" i="4"/>
  <c r="G22" i="4"/>
  <c r="G23" i="4"/>
  <c r="G14" i="4"/>
  <c r="G16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4" i="4"/>
  <c r="Q34" i="4"/>
  <c r="W45" i="4"/>
  <c r="W31" i="4"/>
  <c r="W32" i="4" s="1"/>
  <c r="W27" i="4"/>
  <c r="W26" i="4"/>
  <c r="W35" i="4" s="1"/>
  <c r="S34" i="4" l="1"/>
  <c r="S35" i="4" s="1"/>
  <c r="S37" i="4" s="1"/>
  <c r="W29" i="4"/>
  <c r="W33" i="4"/>
  <c r="W34" i="4" s="1"/>
  <c r="W37" i="4" l="1"/>
  <c r="W40" i="4" s="1"/>
  <c r="W47" i="4" s="1"/>
  <c r="S36" i="4"/>
  <c r="W42" i="4" l="1"/>
  <c r="W44" i="4" l="1"/>
  <c r="W43" i="4"/>
</calcChain>
</file>

<file path=xl/sharedStrings.xml><?xml version="1.0" encoding="utf-8"?>
<sst xmlns="http://schemas.openxmlformats.org/spreadsheetml/2006/main" count="59" uniqueCount="52">
  <si>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</si>
  <si>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</si>
  <si>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</si>
  <si>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</si>
  <si>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</si>
  <si>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</si>
  <si>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</si>
  <si>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</si>
  <si>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</si>
  <si>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</si>
  <si>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</si>
  <si>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</si>
  <si>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</si>
  <si>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</si>
  <si>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</si>
  <si>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</si>
  <si>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</si>
  <si>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</si>
  <si>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</si>
  <si>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</si>
  <si>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</si>
  <si>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</si>
  <si>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</si>
  <si>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</si>
  <si>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</si>
  <si>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</si>
  <si>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</si>
  <si>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</si>
  <si>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</si>
  <si>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</si>
  <si>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</si>
  <si>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</si>
  <si>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</si>
  <si>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</si>
  <si>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</si>
  <si>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Price Indicators</t>
  </si>
  <si>
    <t>Index-II</t>
  </si>
  <si>
    <t>09.11.2023</t>
  </si>
  <si>
    <t xml:space="preserve">Index-II Value </t>
  </si>
  <si>
    <t xml:space="preserve">Ashwini Tyagi </t>
  </si>
  <si>
    <t>as per RERA</t>
  </si>
  <si>
    <t>Net C.A</t>
  </si>
  <si>
    <t>EBVT Area</t>
  </si>
  <si>
    <t>rate on C.A</t>
  </si>
  <si>
    <t>TOTAL FMV</t>
  </si>
  <si>
    <t>CTS No. 826  village Chembur</t>
  </si>
  <si>
    <t xml:space="preserve">RERA Carpet Area </t>
  </si>
  <si>
    <t>20.11.2023</t>
  </si>
  <si>
    <t xml:space="preserve">RERA Carpet </t>
  </si>
  <si>
    <t>Flat no 803, 8th floor, Queens Park,Chembur Prityuchhaya CHSL, Building No.10</t>
  </si>
  <si>
    <t>SBI - ( RACPC -Thane )</t>
  </si>
  <si>
    <t>Car Parking ( 1 No)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</si>
</sst>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43" fontId="9" fillId="0" borderId="0" xfId="1" applyFont="1" applyFill="1" applyBorder="1"/>
    <xf numFmtId="0" fontId="10" fillId="0" borderId="0" xfId="0" applyFont="1"/>
    <xf numFmtId="43" fontId="8" fillId="0" borderId="0" xfId="1" applyFont="1" applyFill="1" applyBorder="1"/>
    <xf numFmtId="0" fontId="8" fillId="0" borderId="0" xfId="0" applyFont="1"/>
    <xf numFmtId="0" fontId="9" fillId="0" borderId="0" xfId="0" applyFont="1"/>
    <xf numFmtId="9" fontId="8" fillId="0" borderId="0" xfId="0" applyNumberFormat="1" applyFont="1"/>
    <xf numFmtId="10" fontId="9" fillId="0" borderId="0" xfId="0" applyNumberFormat="1" applyFont="1"/>
    <xf numFmtId="43" fontId="9" fillId="0" borderId="0" xfId="0" applyNumberFormat="1" applyFont="1"/>
    <xf numFmtId="43" fontId="12" fillId="0" borderId="0" xfId="0" applyNumberFormat="1" applyFont="1"/>
    <xf numFmtId="0" fontId="12" fillId="0" borderId="0" xfId="0" applyFont="1"/>
    <xf numFmtId="0" fontId="8" fillId="0" borderId="1" xfId="0" applyFont="1" applyBorder="1"/>
    <xf numFmtId="43" fontId="8" fillId="0" borderId="2" xfId="1" applyFont="1" applyFill="1" applyBorder="1"/>
    <xf numFmtId="43" fontId="9" fillId="0" borderId="2" xfId="1" applyFont="1" applyFill="1" applyBorder="1"/>
    <xf numFmtId="43" fontId="9" fillId="0" borderId="3" xfId="1" applyFont="1" applyFill="1" applyBorder="1"/>
    <xf numFmtId="0" fontId="8" fillId="0" borderId="4" xfId="0" applyFont="1" applyBorder="1" applyAlignment="1">
      <alignment wrapText="1"/>
    </xf>
    <xf numFmtId="43" fontId="9" fillId="0" borderId="5" xfId="1" applyFont="1" applyFill="1" applyBorder="1"/>
    <xf numFmtId="0" fontId="8" fillId="0" borderId="4" xfId="0" applyFont="1" applyBorder="1"/>
    <xf numFmtId="0" fontId="9" fillId="0" borderId="5" xfId="0" applyFont="1" applyBorder="1"/>
    <xf numFmtId="10" fontId="9" fillId="0" borderId="5" xfId="0" applyNumberFormat="1" applyFont="1" applyBorder="1"/>
    <xf numFmtId="0" fontId="10" fillId="0" borderId="4" xfId="0" applyFont="1" applyBorder="1"/>
    <xf numFmtId="0" fontId="11" fillId="0" borderId="5" xfId="0" applyFont="1" applyBorder="1"/>
    <xf numFmtId="43" fontId="9" fillId="0" borderId="5" xfId="0" applyNumberFormat="1" applyFont="1" applyBorder="1"/>
    <xf numFmtId="0" fontId="2" fillId="0" borderId="4" xfId="0" applyFont="1" applyBorder="1"/>
    <xf numFmtId="43" fontId="12" fillId="0" borderId="5" xfId="0" applyNumberFormat="1" applyFont="1" applyBorder="1"/>
    <xf numFmtId="0" fontId="12" fillId="0" borderId="5" xfId="0" applyFont="1" applyBorder="1"/>
    <xf numFmtId="0" fontId="12" fillId="0" borderId="4" xfId="0" applyFont="1" applyBorder="1"/>
    <xf numFmtId="0" fontId="0" fillId="0" borderId="5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13" fillId="0" borderId="0" xfId="1" applyFont="1" applyFill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487289</xdr:colOff>
      <xdr:row>49</xdr:row>
      <xdr:rowOff>1239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3A734A-AFE2-28D0-25F3-FBB74EB96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850489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411079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DDA06-6A37-6AAC-9DA9-10DF43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774279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144597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14FCFC-DF2A-0FBC-7702-06C7E8DD5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336597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382585</xdr:colOff>
      <xdr:row>39</xdr:row>
      <xdr:rowOff>96227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10B30-05B1-CA1B-559D-6715AFF80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355385" cy="700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192143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927527-031C-74CF-86FE-55A56CBA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774543" cy="7535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23</xdr:col>
      <xdr:colOff>201499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896099-8EC8-F7A4-859C-DF567178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0564699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A19" zoomScaleNormal="100" workbookViewId="0">
      <selection activeCell="S30" sqref="S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7.2851562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53" t="s">
        <v>35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</row>
    <row r="3" spans="1:20" x14ac:dyDescent="0.25">
      <c r="A3" s="4">
        <f t="shared" ref="A3:A8" si="0">N3</f>
        <v>0</v>
      </c>
      <c r="B3" s="4">
        <f t="shared" ref="B3:B8" si="1">Q3</f>
        <v>1010</v>
      </c>
      <c r="C3" s="4">
        <f>B3*1.2</f>
        <v>1212</v>
      </c>
      <c r="D3" s="4">
        <f t="shared" ref="D3:D8" si="2">C3*1.2</f>
        <v>1454.3999999999999</v>
      </c>
      <c r="E3" s="5">
        <f t="shared" ref="E3:E8" si="3">R3</f>
        <v>26100000</v>
      </c>
      <c r="F3" s="4">
        <f t="shared" ref="F3:F8" si="4">ROUND((E3/B3),0)</f>
        <v>25842</v>
      </c>
      <c r="G3" s="4">
        <f t="shared" ref="G3:G8" si="5">ROUND((E3/C3),0)</f>
        <v>21535</v>
      </c>
      <c r="H3" s="4">
        <f t="shared" ref="H3:H8" si="6">ROUND((E3/D3),0)</f>
        <v>17946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P9" si="8">O3/1.2</f>
        <v>0</v>
      </c>
      <c r="Q3">
        <v>1010</v>
      </c>
      <c r="R3" s="2">
        <v>26100000</v>
      </c>
    </row>
    <row r="4" spans="1:20" x14ac:dyDescent="0.25">
      <c r="A4" s="4">
        <f t="shared" si="0"/>
        <v>0</v>
      </c>
      <c r="B4" s="4">
        <f t="shared" si="1"/>
        <v>413</v>
      </c>
      <c r="C4" s="4">
        <f t="shared" ref="C4:C8" si="9">B4*1.2</f>
        <v>495.59999999999997</v>
      </c>
      <c r="D4" s="4">
        <f t="shared" si="2"/>
        <v>594.71999999999991</v>
      </c>
      <c r="E4" s="5">
        <f t="shared" si="3"/>
        <v>10700000</v>
      </c>
      <c r="F4" s="4">
        <f t="shared" si="4"/>
        <v>25908</v>
      </c>
      <c r="G4" s="4">
        <f t="shared" si="5"/>
        <v>21590</v>
      </c>
      <c r="H4" s="4">
        <f t="shared" si="6"/>
        <v>17992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413</v>
      </c>
      <c r="R4" s="2">
        <v>10700000</v>
      </c>
    </row>
    <row r="5" spans="1:20" x14ac:dyDescent="0.25">
      <c r="A5" s="4">
        <f t="shared" si="0"/>
        <v>0</v>
      </c>
      <c r="B5" s="4">
        <f t="shared" si="1"/>
        <v>950</v>
      </c>
      <c r="C5" s="4">
        <f t="shared" si="9"/>
        <v>1140</v>
      </c>
      <c r="D5" s="4">
        <f t="shared" si="2"/>
        <v>1368</v>
      </c>
      <c r="E5" s="5">
        <f t="shared" si="3"/>
        <v>25000000</v>
      </c>
      <c r="F5" s="4">
        <f t="shared" si="4"/>
        <v>26316</v>
      </c>
      <c r="G5" s="4">
        <f t="shared" si="5"/>
        <v>21930</v>
      </c>
      <c r="H5" s="4">
        <f t="shared" si="6"/>
        <v>18275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950</v>
      </c>
      <c r="R5" s="2">
        <v>25000000</v>
      </c>
    </row>
    <row r="6" spans="1:20" x14ac:dyDescent="0.25">
      <c r="A6" s="4">
        <f t="shared" si="0"/>
        <v>0</v>
      </c>
      <c r="B6" s="4">
        <f t="shared" si="1"/>
        <v>808</v>
      </c>
      <c r="C6" s="4">
        <f t="shared" si="9"/>
        <v>969.59999999999991</v>
      </c>
      <c r="D6" s="4">
        <f t="shared" si="2"/>
        <v>1163.5199999999998</v>
      </c>
      <c r="E6" s="5">
        <f t="shared" si="3"/>
        <v>17000000</v>
      </c>
      <c r="F6" s="4">
        <f t="shared" si="4"/>
        <v>21040</v>
      </c>
      <c r="G6" s="4">
        <f t="shared" si="5"/>
        <v>17533</v>
      </c>
      <c r="H6" s="4">
        <f t="shared" si="6"/>
        <v>14611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808</v>
      </c>
      <c r="R6" s="2">
        <v>17000000</v>
      </c>
    </row>
    <row r="7" spans="1:20" x14ac:dyDescent="0.25">
      <c r="A7" s="4">
        <f t="shared" ref="A7" si="10">N7</f>
        <v>0</v>
      </c>
      <c r="B7" s="4">
        <f t="shared" ref="B7" si="11">Q7</f>
        <v>647</v>
      </c>
      <c r="C7" s="4">
        <f t="shared" ref="C7" si="12">B7*1.2</f>
        <v>776.4</v>
      </c>
      <c r="D7" s="4">
        <f t="shared" ref="D7" si="13">C7*1.2</f>
        <v>931.68</v>
      </c>
      <c r="E7" s="5">
        <f t="shared" ref="E7" si="14">R7</f>
        <v>16300000</v>
      </c>
      <c r="F7" s="4">
        <f t="shared" ref="F7" si="15">ROUND((E7/B7),0)</f>
        <v>25193</v>
      </c>
      <c r="G7" s="4">
        <f t="shared" ref="G7" si="16">ROUND((E7/C7),0)</f>
        <v>20994</v>
      </c>
      <c r="H7" s="4">
        <f t="shared" ref="H7" si="17">ROUND((E7/D7),0)</f>
        <v>17495</v>
      </c>
      <c r="I7" s="4" t="e">
        <f>#REF!</f>
        <v>#REF!</v>
      </c>
      <c r="J7" s="4">
        <f t="shared" ref="J7" si="18">S7</f>
        <v>0</v>
      </c>
      <c r="O7">
        <v>0</v>
      </c>
      <c r="P7">
        <f t="shared" si="8"/>
        <v>0</v>
      </c>
      <c r="Q7">
        <v>647</v>
      </c>
      <c r="R7" s="2">
        <v>16300000</v>
      </c>
    </row>
    <row r="8" spans="1:20" s="51" customFormat="1" x14ac:dyDescent="0.25">
      <c r="A8" s="49">
        <f t="shared" si="0"/>
        <v>0</v>
      </c>
      <c r="B8" s="49">
        <f t="shared" si="1"/>
        <v>951</v>
      </c>
      <c r="C8" s="49">
        <f t="shared" si="9"/>
        <v>1141.2</v>
      </c>
      <c r="D8" s="49">
        <f t="shared" si="2"/>
        <v>1369.44</v>
      </c>
      <c r="E8" s="50">
        <f t="shared" si="3"/>
        <v>24800000</v>
      </c>
      <c r="F8" s="49">
        <f t="shared" si="4"/>
        <v>26078</v>
      </c>
      <c r="G8" s="49">
        <f t="shared" si="5"/>
        <v>21732</v>
      </c>
      <c r="H8" s="49">
        <f t="shared" si="6"/>
        <v>18110</v>
      </c>
      <c r="I8" s="49" t="e">
        <f>#REF!</f>
        <v>#REF!</v>
      </c>
      <c r="J8" s="49">
        <f t="shared" si="7"/>
        <v>0</v>
      </c>
      <c r="O8" s="51">
        <v>0</v>
      </c>
      <c r="P8" s="51">
        <f t="shared" si="8"/>
        <v>0</v>
      </c>
      <c r="Q8" s="51">
        <v>951</v>
      </c>
      <c r="R8" s="52">
        <v>24800000</v>
      </c>
    </row>
    <row r="9" spans="1:20" s="51" customFormat="1" x14ac:dyDescent="0.25">
      <c r="A9" s="49">
        <f t="shared" ref="A9:A12" si="19">N9</f>
        <v>0</v>
      </c>
      <c r="B9" s="49">
        <f t="shared" ref="B9:B12" si="20">Q9</f>
        <v>901</v>
      </c>
      <c r="C9" s="49">
        <f t="shared" ref="C9:C12" si="21">B9*1.2</f>
        <v>1081.2</v>
      </c>
      <c r="D9" s="49">
        <f t="shared" ref="D9:D12" si="22">C9*1.2</f>
        <v>1297.44</v>
      </c>
      <c r="E9" s="50">
        <f t="shared" ref="E9:E12" si="23">R9</f>
        <v>24500000</v>
      </c>
      <c r="F9" s="49">
        <f t="shared" ref="F9:F12" si="24">ROUND((E9/B9),0)</f>
        <v>27192</v>
      </c>
      <c r="G9" s="49">
        <f t="shared" ref="G9:G12" si="25">ROUND((E9/C9),0)</f>
        <v>22660</v>
      </c>
      <c r="H9" s="49">
        <f t="shared" ref="H9:H12" si="26">ROUND((E9/D9),0)</f>
        <v>18883</v>
      </c>
      <c r="I9" s="49" t="e">
        <f>#REF!</f>
        <v>#REF!</v>
      </c>
      <c r="J9" s="49">
        <f t="shared" ref="J9:J12" si="27">S9</f>
        <v>0</v>
      </c>
      <c r="O9" s="51">
        <v>0</v>
      </c>
      <c r="P9" s="51">
        <f t="shared" si="8"/>
        <v>0</v>
      </c>
      <c r="Q9" s="51">
        <v>901</v>
      </c>
      <c r="R9" s="52">
        <v>24500000</v>
      </c>
    </row>
    <row r="10" spans="1:20" s="51" customFormat="1" x14ac:dyDescent="0.25">
      <c r="A10" s="49">
        <f t="shared" si="19"/>
        <v>0</v>
      </c>
      <c r="B10" s="49">
        <f t="shared" si="20"/>
        <v>700</v>
      </c>
      <c r="C10" s="49">
        <f t="shared" si="21"/>
        <v>840</v>
      </c>
      <c r="D10" s="49">
        <f t="shared" si="22"/>
        <v>1008</v>
      </c>
      <c r="E10" s="50">
        <f t="shared" si="23"/>
        <v>20000000</v>
      </c>
      <c r="F10" s="49">
        <f t="shared" si="24"/>
        <v>28571</v>
      </c>
      <c r="G10" s="49">
        <f t="shared" si="25"/>
        <v>23810</v>
      </c>
      <c r="H10" s="49">
        <f t="shared" si="26"/>
        <v>19841</v>
      </c>
      <c r="I10" s="49" t="e">
        <f>#REF!</f>
        <v>#REF!</v>
      </c>
      <c r="J10" s="49">
        <f t="shared" si="27"/>
        <v>0</v>
      </c>
      <c r="O10" s="51">
        <v>0</v>
      </c>
      <c r="P10" s="51">
        <f t="shared" ref="P10:P12" si="28">O10/1.2</f>
        <v>0</v>
      </c>
      <c r="Q10" s="51">
        <v>700</v>
      </c>
      <c r="R10" s="52">
        <v>20000000</v>
      </c>
    </row>
    <row r="11" spans="1:20" s="51" customFormat="1" x14ac:dyDescent="0.25">
      <c r="A11" s="49">
        <f t="shared" si="19"/>
        <v>0</v>
      </c>
      <c r="B11" s="49">
        <f t="shared" si="20"/>
        <v>901</v>
      </c>
      <c r="C11" s="49">
        <f t="shared" si="21"/>
        <v>1081.2</v>
      </c>
      <c r="D11" s="49">
        <f t="shared" si="22"/>
        <v>1297.44</v>
      </c>
      <c r="E11" s="50">
        <f t="shared" si="23"/>
        <v>25000000</v>
      </c>
      <c r="F11" s="49">
        <f t="shared" si="24"/>
        <v>27747</v>
      </c>
      <c r="G11" s="49">
        <f t="shared" si="25"/>
        <v>23122</v>
      </c>
      <c r="H11" s="49">
        <f t="shared" si="26"/>
        <v>19269</v>
      </c>
      <c r="I11" s="49" t="e">
        <f>#REF!</f>
        <v>#REF!</v>
      </c>
      <c r="J11" s="49">
        <f t="shared" si="27"/>
        <v>0</v>
      </c>
      <c r="O11" s="51">
        <v>0</v>
      </c>
      <c r="P11" s="51">
        <f t="shared" si="28"/>
        <v>0</v>
      </c>
      <c r="Q11" s="51">
        <v>901</v>
      </c>
      <c r="R11" s="52">
        <v>25000000</v>
      </c>
    </row>
    <row r="12" spans="1:20" x14ac:dyDescent="0.25">
      <c r="A12" s="4">
        <f t="shared" si="19"/>
        <v>0</v>
      </c>
      <c r="B12" s="4">
        <f t="shared" si="20"/>
        <v>0</v>
      </c>
      <c r="C12" s="4">
        <f t="shared" si="21"/>
        <v>0</v>
      </c>
      <c r="D12" s="4">
        <f t="shared" si="22"/>
        <v>0</v>
      </c>
      <c r="E12" s="5">
        <f t="shared" si="23"/>
        <v>0</v>
      </c>
      <c r="F12" s="9" t="e">
        <f t="shared" si="24"/>
        <v>#DIV/0!</v>
      </c>
      <c r="G12" s="9" t="e">
        <f t="shared" si="25"/>
        <v>#DIV/0!</v>
      </c>
      <c r="H12" s="9" t="e">
        <f t="shared" si="26"/>
        <v>#DIV/0!</v>
      </c>
      <c r="I12" s="4" t="e">
        <f>#REF!</f>
        <v>#REF!</v>
      </c>
      <c r="J12" s="4">
        <f t="shared" si="27"/>
        <v>0</v>
      </c>
      <c r="O12">
        <v>0</v>
      </c>
      <c r="P12">
        <f t="shared" si="28"/>
        <v>0</v>
      </c>
      <c r="Q12">
        <f t="shared" ref="Q12" si="29">P12/1.2</f>
        <v>0</v>
      </c>
      <c r="R12" s="2">
        <v>0</v>
      </c>
      <c r="S12" s="7"/>
      <c r="T12" s="7"/>
    </row>
    <row r="13" spans="1:20" ht="36.75" customHeight="1" x14ac:dyDescent="0.25">
      <c r="A13" s="53" t="s">
        <v>36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T13" s="7"/>
    </row>
    <row r="14" spans="1:20" x14ac:dyDescent="0.25">
      <c r="A14" s="4">
        <f t="shared" ref="A14:A23" si="30">N14</f>
        <v>0</v>
      </c>
      <c r="B14" s="4">
        <f t="shared" ref="B14:B23" si="31">Q14</f>
        <v>0</v>
      </c>
      <c r="C14" s="4">
        <f>B14*1.2</f>
        <v>0</v>
      </c>
      <c r="D14" s="4">
        <f t="shared" ref="D14:D23" si="32">C14*1.2</f>
        <v>0</v>
      </c>
      <c r="E14" s="5">
        <f t="shared" ref="E14:E23" si="33">R14</f>
        <v>0</v>
      </c>
      <c r="F14" s="9" t="e">
        <f t="shared" ref="F14:F23" si="34">ROUND((E14/B14),0)</f>
        <v>#DIV/0!</v>
      </c>
      <c r="G14" s="9" t="e">
        <f t="shared" ref="G14:G23" si="35">ROUND((E14/C14),0)</f>
        <v>#DIV/0!</v>
      </c>
      <c r="H14" s="9" t="e">
        <f t="shared" ref="H14:H23" si="36">ROUND((E14/D14),0)</f>
        <v>#DIV/0!</v>
      </c>
      <c r="I14" s="4" t="e">
        <f>#REF!</f>
        <v>#REF!</v>
      </c>
      <c r="J14" s="4">
        <f t="shared" ref="J14:J23" si="37">S14</f>
        <v>0</v>
      </c>
      <c r="O14">
        <v>0</v>
      </c>
      <c r="P14">
        <f t="shared" ref="P14:Q23" si="38">O14/1.2</f>
        <v>0</v>
      </c>
      <c r="Q14">
        <f t="shared" si="38"/>
        <v>0</v>
      </c>
      <c r="R14" s="2">
        <v>0</v>
      </c>
      <c r="S14" s="7"/>
      <c r="T14" s="7"/>
    </row>
    <row r="15" spans="1:20" x14ac:dyDescent="0.25">
      <c r="A15" s="4">
        <f t="shared" si="30"/>
        <v>0</v>
      </c>
      <c r="B15" s="4">
        <f t="shared" si="31"/>
        <v>0</v>
      </c>
      <c r="C15" s="4">
        <f t="shared" ref="C15:C23" si="39">B15*1.2</f>
        <v>0</v>
      </c>
      <c r="D15" s="4">
        <f t="shared" si="32"/>
        <v>0</v>
      </c>
      <c r="E15" s="5">
        <f t="shared" si="33"/>
        <v>0</v>
      </c>
      <c r="F15" s="9" t="e">
        <f t="shared" si="34"/>
        <v>#DIV/0!</v>
      </c>
      <c r="G15" s="9" t="e">
        <f t="shared" si="35"/>
        <v>#DIV/0!</v>
      </c>
      <c r="H15" s="9" t="e">
        <f t="shared" si="36"/>
        <v>#DIV/0!</v>
      </c>
      <c r="I15" s="4" t="e">
        <f>#REF!</f>
        <v>#REF!</v>
      </c>
      <c r="J15" s="4">
        <f t="shared" si="37"/>
        <v>0</v>
      </c>
      <c r="O15">
        <v>0</v>
      </c>
      <c r="P15">
        <f t="shared" si="38"/>
        <v>0</v>
      </c>
      <c r="Q15">
        <f t="shared" si="38"/>
        <v>0</v>
      </c>
      <c r="R15" s="2">
        <v>0</v>
      </c>
      <c r="S15" s="7"/>
      <c r="T15" s="7"/>
    </row>
    <row r="16" spans="1:20" x14ac:dyDescent="0.25">
      <c r="A16" s="4">
        <f t="shared" si="30"/>
        <v>0</v>
      </c>
      <c r="B16" s="4">
        <f t="shared" si="31"/>
        <v>0</v>
      </c>
      <c r="C16" s="4">
        <f t="shared" si="39"/>
        <v>0</v>
      </c>
      <c r="D16" s="4">
        <f t="shared" si="32"/>
        <v>0</v>
      </c>
      <c r="E16" s="5">
        <f t="shared" si="33"/>
        <v>0</v>
      </c>
      <c r="F16" s="9" t="e">
        <f t="shared" si="34"/>
        <v>#DIV/0!</v>
      </c>
      <c r="G16" s="9" t="e">
        <f t="shared" si="35"/>
        <v>#DIV/0!</v>
      </c>
      <c r="H16" s="9" t="e">
        <f t="shared" si="36"/>
        <v>#DIV/0!</v>
      </c>
      <c r="I16" s="4" t="e">
        <f>#REF!</f>
        <v>#REF!</v>
      </c>
      <c r="J16" s="4">
        <f t="shared" si="37"/>
        <v>0</v>
      </c>
      <c r="O16">
        <v>0</v>
      </c>
      <c r="P16">
        <f t="shared" si="38"/>
        <v>0</v>
      </c>
      <c r="Q16">
        <f t="shared" si="38"/>
        <v>0</v>
      </c>
      <c r="R16" s="2">
        <v>0</v>
      </c>
      <c r="S16" s="7"/>
      <c r="T16" s="7"/>
    </row>
    <row r="17" spans="1:25" x14ac:dyDescent="0.25">
      <c r="A17" s="4">
        <f t="shared" si="30"/>
        <v>0</v>
      </c>
      <c r="B17" s="4">
        <f t="shared" si="31"/>
        <v>0</v>
      </c>
      <c r="C17" s="4">
        <f t="shared" si="39"/>
        <v>0</v>
      </c>
      <c r="D17" s="4">
        <f t="shared" si="32"/>
        <v>0</v>
      </c>
      <c r="E17" s="5">
        <f t="shared" si="33"/>
        <v>0</v>
      </c>
      <c r="F17" s="9" t="e">
        <f t="shared" si="34"/>
        <v>#DIV/0!</v>
      </c>
      <c r="G17" s="9" t="e">
        <f t="shared" si="35"/>
        <v>#DIV/0!</v>
      </c>
      <c r="H17" s="9" t="e">
        <f t="shared" si="36"/>
        <v>#DIV/0!</v>
      </c>
      <c r="I17" s="4" t="e">
        <f>#REF!</f>
        <v>#REF!</v>
      </c>
      <c r="J17" s="4">
        <f t="shared" si="37"/>
        <v>0</v>
      </c>
      <c r="O17">
        <v>0</v>
      </c>
      <c r="P17">
        <f t="shared" si="38"/>
        <v>0</v>
      </c>
      <c r="Q17">
        <f t="shared" si="38"/>
        <v>0</v>
      </c>
      <c r="R17" s="2">
        <v>0</v>
      </c>
      <c r="S17" s="7"/>
      <c r="T17" s="7"/>
    </row>
    <row r="18" spans="1:25" x14ac:dyDescent="0.25">
      <c r="A18" s="4">
        <f t="shared" si="30"/>
        <v>0</v>
      </c>
      <c r="B18" s="4">
        <f t="shared" si="31"/>
        <v>0</v>
      </c>
      <c r="C18" s="4">
        <f t="shared" si="39"/>
        <v>0</v>
      </c>
      <c r="D18" s="4">
        <f t="shared" si="32"/>
        <v>0</v>
      </c>
      <c r="E18" s="5">
        <f t="shared" si="33"/>
        <v>0</v>
      </c>
      <c r="F18" s="9" t="e">
        <f t="shared" si="34"/>
        <v>#DIV/0!</v>
      </c>
      <c r="G18" s="9" t="e">
        <f t="shared" si="35"/>
        <v>#DIV/0!</v>
      </c>
      <c r="H18" s="9" t="e">
        <f t="shared" si="36"/>
        <v>#DIV/0!</v>
      </c>
      <c r="I18" s="4" t="e">
        <f>#REF!</f>
        <v>#REF!</v>
      </c>
      <c r="J18" s="4">
        <f t="shared" si="37"/>
        <v>0</v>
      </c>
      <c r="O18">
        <v>0</v>
      </c>
      <c r="P18">
        <f t="shared" si="38"/>
        <v>0</v>
      </c>
      <c r="Q18">
        <f t="shared" si="38"/>
        <v>0</v>
      </c>
      <c r="R18" s="2">
        <v>0</v>
      </c>
      <c r="S18" s="7"/>
      <c r="T18" s="7"/>
    </row>
    <row r="19" spans="1:25" x14ac:dyDescent="0.25">
      <c r="A19" s="4">
        <f t="shared" si="30"/>
        <v>0</v>
      </c>
      <c r="B19" s="4">
        <f t="shared" si="31"/>
        <v>0</v>
      </c>
      <c r="C19" s="4">
        <f t="shared" si="39"/>
        <v>0</v>
      </c>
      <c r="D19" s="4">
        <f t="shared" si="32"/>
        <v>0</v>
      </c>
      <c r="E19" s="5">
        <f t="shared" si="33"/>
        <v>0</v>
      </c>
      <c r="F19" s="9" t="e">
        <f t="shared" si="34"/>
        <v>#DIV/0!</v>
      </c>
      <c r="G19" s="9" t="e">
        <f t="shared" si="35"/>
        <v>#DIV/0!</v>
      </c>
      <c r="H19" s="9" t="e">
        <f t="shared" si="36"/>
        <v>#DIV/0!</v>
      </c>
      <c r="I19" s="4" t="e">
        <f>#REF!</f>
        <v>#REF!</v>
      </c>
      <c r="J19" s="4">
        <f t="shared" si="37"/>
        <v>0</v>
      </c>
      <c r="O19">
        <v>0</v>
      </c>
      <c r="P19">
        <f t="shared" si="38"/>
        <v>0</v>
      </c>
      <c r="Q19">
        <f t="shared" si="38"/>
        <v>0</v>
      </c>
      <c r="R19" s="2">
        <v>0</v>
      </c>
      <c r="S19" s="7"/>
      <c r="T19" s="7"/>
    </row>
    <row r="20" spans="1:25" ht="15.75" x14ac:dyDescent="0.25">
      <c r="A20" s="4">
        <f t="shared" si="30"/>
        <v>0</v>
      </c>
      <c r="B20" s="4">
        <f t="shared" si="31"/>
        <v>0</v>
      </c>
      <c r="C20" s="4">
        <f t="shared" si="39"/>
        <v>0</v>
      </c>
      <c r="D20" s="4">
        <f t="shared" si="32"/>
        <v>0</v>
      </c>
      <c r="E20" s="5">
        <f t="shared" si="33"/>
        <v>0</v>
      </c>
      <c r="F20" s="9" t="e">
        <f t="shared" si="34"/>
        <v>#DIV/0!</v>
      </c>
      <c r="G20" s="9" t="e">
        <f t="shared" si="35"/>
        <v>#DIV/0!</v>
      </c>
      <c r="H20" s="9" t="e">
        <f t="shared" si="36"/>
        <v>#DIV/0!</v>
      </c>
      <c r="I20" s="4" t="e">
        <f>#REF!</f>
        <v>#REF!</v>
      </c>
      <c r="J20" s="4">
        <f t="shared" si="37"/>
        <v>0</v>
      </c>
      <c r="O20">
        <v>0</v>
      </c>
      <c r="P20">
        <f t="shared" si="38"/>
        <v>0</v>
      </c>
      <c r="Q20">
        <f t="shared" si="38"/>
        <v>0</v>
      </c>
      <c r="R20" s="2">
        <v>0</v>
      </c>
      <c r="S20" s="7"/>
      <c r="T20" s="7"/>
      <c r="U20" s="18" t="s">
        <v>39</v>
      </c>
    </row>
    <row r="21" spans="1:25" ht="15.75" x14ac:dyDescent="0.25">
      <c r="A21" s="4">
        <f t="shared" si="30"/>
        <v>0</v>
      </c>
      <c r="B21" s="4">
        <f t="shared" si="31"/>
        <v>0</v>
      </c>
      <c r="C21" s="4">
        <f t="shared" si="39"/>
        <v>0</v>
      </c>
      <c r="D21" s="4">
        <f t="shared" si="32"/>
        <v>0</v>
      </c>
      <c r="E21" s="5">
        <f t="shared" si="33"/>
        <v>0</v>
      </c>
      <c r="F21" s="9" t="e">
        <f t="shared" si="34"/>
        <v>#DIV/0!</v>
      </c>
      <c r="G21" s="9" t="e">
        <f t="shared" si="35"/>
        <v>#DIV/0!</v>
      </c>
      <c r="H21" s="9" t="e">
        <f t="shared" si="36"/>
        <v>#DIV/0!</v>
      </c>
      <c r="I21" s="4" t="e">
        <f>#REF!</f>
        <v>#REF!</v>
      </c>
      <c r="J21" s="4">
        <f t="shared" si="37"/>
        <v>0</v>
      </c>
      <c r="O21">
        <v>0</v>
      </c>
      <c r="P21">
        <f t="shared" si="38"/>
        <v>0</v>
      </c>
      <c r="Q21">
        <f t="shared" si="38"/>
        <v>0</v>
      </c>
      <c r="R21" s="2">
        <v>0</v>
      </c>
      <c r="S21" s="7"/>
      <c r="T21" s="7"/>
      <c r="U21" s="20" t="s">
        <v>49</v>
      </c>
    </row>
    <row r="22" spans="1:25" x14ac:dyDescent="0.25">
      <c r="A22" s="4">
        <f t="shared" si="30"/>
        <v>0</v>
      </c>
      <c r="B22" s="4">
        <f t="shared" si="31"/>
        <v>0</v>
      </c>
      <c r="C22" s="4">
        <f t="shared" si="39"/>
        <v>0</v>
      </c>
      <c r="D22" s="4">
        <f t="shared" si="32"/>
        <v>0</v>
      </c>
      <c r="E22" s="5">
        <f t="shared" si="33"/>
        <v>0</v>
      </c>
      <c r="F22" s="9" t="e">
        <f t="shared" si="34"/>
        <v>#DIV/0!</v>
      </c>
      <c r="G22" s="9" t="e">
        <f t="shared" si="35"/>
        <v>#DIV/0!</v>
      </c>
      <c r="H22" s="9" t="e">
        <f t="shared" si="36"/>
        <v>#DIV/0!</v>
      </c>
      <c r="I22" s="4" t="e">
        <f>#REF!</f>
        <v>#REF!</v>
      </c>
      <c r="J22" s="4">
        <f t="shared" si="37"/>
        <v>0</v>
      </c>
      <c r="O22">
        <v>0</v>
      </c>
      <c r="P22">
        <f t="shared" si="38"/>
        <v>0</v>
      </c>
      <c r="Q22">
        <f t="shared" si="38"/>
        <v>0</v>
      </c>
      <c r="R22" s="2">
        <v>0</v>
      </c>
      <c r="S22" s="7"/>
      <c r="T22" s="7"/>
      <c r="U22" t="s">
        <v>45</v>
      </c>
    </row>
    <row r="23" spans="1:25" ht="15.75" thickBot="1" x14ac:dyDescent="0.3">
      <c r="A23" s="4">
        <f t="shared" si="30"/>
        <v>0</v>
      </c>
      <c r="B23" s="4">
        <f t="shared" si="31"/>
        <v>0</v>
      </c>
      <c r="C23" s="4">
        <f t="shared" si="39"/>
        <v>0</v>
      </c>
      <c r="D23" s="4">
        <f t="shared" si="32"/>
        <v>0</v>
      </c>
      <c r="E23" s="5">
        <f t="shared" si="33"/>
        <v>0</v>
      </c>
      <c r="F23" s="9" t="e">
        <f t="shared" si="34"/>
        <v>#DIV/0!</v>
      </c>
      <c r="G23" s="9" t="e">
        <f t="shared" si="35"/>
        <v>#DIV/0!</v>
      </c>
      <c r="H23" s="9" t="e">
        <f t="shared" si="36"/>
        <v>#DIV/0!</v>
      </c>
      <c r="I23" s="4" t="e">
        <f>#REF!</f>
        <v>#REF!</v>
      </c>
      <c r="J23" s="4">
        <f t="shared" si="37"/>
        <v>0</v>
      </c>
      <c r="O23">
        <v>0</v>
      </c>
      <c r="P23">
        <f t="shared" si="38"/>
        <v>0</v>
      </c>
      <c r="Q23">
        <f t="shared" si="38"/>
        <v>0</v>
      </c>
      <c r="R23" s="2">
        <v>0</v>
      </c>
      <c r="S23" s="7"/>
      <c r="T23" s="7"/>
    </row>
    <row r="24" spans="1:25" ht="15.75" x14ac:dyDescent="0.25">
      <c r="U24" s="27" t="s">
        <v>13</v>
      </c>
      <c r="V24" s="28"/>
      <c r="W24" s="29">
        <v>28500</v>
      </c>
      <c r="X24" s="30" t="s">
        <v>43</v>
      </c>
    </row>
    <row r="25" spans="1:25" ht="38.25" customHeight="1" x14ac:dyDescent="0.25">
      <c r="S25" s="10"/>
      <c r="T25" s="10"/>
      <c r="U25" s="31" t="s">
        <v>14</v>
      </c>
      <c r="V25" s="19"/>
      <c r="W25" s="17">
        <v>3000</v>
      </c>
      <c r="X25" s="32"/>
    </row>
    <row r="26" spans="1:25" ht="15.75" x14ac:dyDescent="0.25">
      <c r="S26" s="10"/>
      <c r="T26" s="10"/>
      <c r="U26" s="33" t="s">
        <v>15</v>
      </c>
      <c r="V26" s="19"/>
      <c r="W26" s="17">
        <f>W24-W25</f>
        <v>25500</v>
      </c>
      <c r="X26" s="32"/>
    </row>
    <row r="27" spans="1:25" ht="15.75" x14ac:dyDescent="0.25">
      <c r="G27" s="6"/>
      <c r="H27" s="6"/>
      <c r="S27" s="10"/>
      <c r="T27" s="10"/>
      <c r="U27" s="33" t="s">
        <v>16</v>
      </c>
      <c r="V27" s="19"/>
      <c r="W27" s="17">
        <f>W25</f>
        <v>3000</v>
      </c>
      <c r="X27" s="32"/>
    </row>
    <row r="28" spans="1:25" ht="15.75" x14ac:dyDescent="0.25">
      <c r="S28" s="10"/>
      <c r="T28" s="10"/>
      <c r="U28" s="33" t="s">
        <v>17</v>
      </c>
      <c r="V28" s="20"/>
      <c r="W28" s="21">
        <v>0</v>
      </c>
      <c r="X28" s="34">
        <v>2023</v>
      </c>
    </row>
    <row r="29" spans="1:25" ht="15.75" x14ac:dyDescent="0.25">
      <c r="S29" s="10"/>
      <c r="T29" s="10"/>
      <c r="U29" s="33" t="s">
        <v>18</v>
      </c>
      <c r="V29" s="20"/>
      <c r="W29" s="21">
        <f>W30-W28</f>
        <v>60</v>
      </c>
      <c r="X29" s="34">
        <v>2027</v>
      </c>
      <c r="Y29" s="6" t="s">
        <v>40</v>
      </c>
    </row>
    <row r="30" spans="1:25" ht="15.75" x14ac:dyDescent="0.25">
      <c r="S30" s="10"/>
      <c r="T30" s="10"/>
      <c r="U30" s="33" t="s">
        <v>19</v>
      </c>
      <c r="V30" s="20"/>
      <c r="W30" s="21">
        <v>60</v>
      </c>
      <c r="X30" s="34"/>
    </row>
    <row r="31" spans="1:25" ht="39" customHeight="1" x14ac:dyDescent="0.25">
      <c r="P31" s="54" t="s">
        <v>50</v>
      </c>
      <c r="Q31" s="54"/>
      <c r="R31" s="54"/>
      <c r="S31" s="54"/>
      <c r="T31" s="54"/>
      <c r="U31" s="31" t="s">
        <v>20</v>
      </c>
      <c r="V31" s="20"/>
      <c r="W31" s="21">
        <f>90*W28/W30</f>
        <v>0</v>
      </c>
      <c r="X31" s="34"/>
    </row>
    <row r="32" spans="1:25" ht="15.75" x14ac:dyDescent="0.25">
      <c r="U32" s="33"/>
      <c r="V32" s="22"/>
      <c r="W32" s="23">
        <f>W31%</f>
        <v>0</v>
      </c>
      <c r="X32" s="35"/>
    </row>
    <row r="33" spans="4:24" ht="15.75" x14ac:dyDescent="0.25">
      <c r="P33" s="14" t="s">
        <v>30</v>
      </c>
      <c r="Q33" s="14" t="s">
        <v>31</v>
      </c>
      <c r="R33" s="14" t="s">
        <v>32</v>
      </c>
      <c r="S33" s="14" t="s">
        <v>33</v>
      </c>
      <c r="T33" s="12"/>
      <c r="U33" s="33" t="s">
        <v>21</v>
      </c>
      <c r="V33" s="19"/>
      <c r="W33" s="17">
        <f>W27*W32</f>
        <v>0</v>
      </c>
      <c r="X33" s="32"/>
    </row>
    <row r="34" spans="4:24" ht="15.75" x14ac:dyDescent="0.25">
      <c r="D34">
        <f>909.2+100.97</f>
        <v>1010.1700000000001</v>
      </c>
      <c r="Q34">
        <f>N22</f>
        <v>0</v>
      </c>
      <c r="R34" s="15">
        <f>N20</f>
        <v>0</v>
      </c>
      <c r="S34" s="15">
        <f>R34*Q34</f>
        <v>0</v>
      </c>
      <c r="U34" s="33" t="s">
        <v>22</v>
      </c>
      <c r="V34" s="19"/>
      <c r="W34" s="17">
        <f>W27-W33</f>
        <v>3000</v>
      </c>
      <c r="X34" s="32"/>
    </row>
    <row r="35" spans="4:24" ht="15.75" x14ac:dyDescent="0.25">
      <c r="R35" s="6" t="s">
        <v>33</v>
      </c>
      <c r="S35" s="16">
        <f>SUM(S34:S34)</f>
        <v>0</v>
      </c>
      <c r="U35" s="33" t="s">
        <v>15</v>
      </c>
      <c r="V35" s="19"/>
      <c r="W35" s="17">
        <f>W26</f>
        <v>25500</v>
      </c>
      <c r="X35" s="32"/>
    </row>
    <row r="36" spans="4:24" ht="15.75" x14ac:dyDescent="0.25">
      <c r="G36" t="s">
        <v>48</v>
      </c>
      <c r="H36">
        <v>909</v>
      </c>
      <c r="R36" s="6" t="s">
        <v>24</v>
      </c>
      <c r="S36" s="16">
        <f>S35*90%</f>
        <v>0</v>
      </c>
      <c r="U36" s="33"/>
      <c r="V36" s="19"/>
      <c r="W36" s="17"/>
      <c r="X36" s="32"/>
    </row>
    <row r="37" spans="4:24" ht="15.75" x14ac:dyDescent="0.25">
      <c r="G37" t="s">
        <v>42</v>
      </c>
      <c r="H37">
        <v>100.97</v>
      </c>
      <c r="R37" s="6" t="s">
        <v>34</v>
      </c>
      <c r="S37" s="16">
        <f>S35*80%</f>
        <v>0</v>
      </c>
      <c r="U37" s="33" t="s">
        <v>23</v>
      </c>
      <c r="V37" s="19"/>
      <c r="W37" s="17">
        <f>W35+W34</f>
        <v>28500</v>
      </c>
      <c r="X37" s="32"/>
    </row>
    <row r="38" spans="4:24" ht="15.75" x14ac:dyDescent="0.25">
      <c r="S38" s="10"/>
      <c r="T38" s="10"/>
      <c r="U38" s="33"/>
      <c r="V38" s="20"/>
      <c r="W38" s="21"/>
      <c r="X38" s="34"/>
    </row>
    <row r="39" spans="4:24" ht="15.75" x14ac:dyDescent="0.25">
      <c r="G39" s="6" t="s">
        <v>41</v>
      </c>
      <c r="H39" s="6">
        <f>H36+H37</f>
        <v>1009.97</v>
      </c>
      <c r="S39" s="10"/>
      <c r="T39" s="10"/>
      <c r="U39" s="36" t="s">
        <v>46</v>
      </c>
      <c r="V39" s="18"/>
      <c r="W39" s="21">
        <v>1010</v>
      </c>
      <c r="X39" s="34"/>
    </row>
    <row r="40" spans="4:24" ht="15.75" x14ac:dyDescent="0.25">
      <c r="P40" s="13" t="s">
        <v>29</v>
      </c>
      <c r="S40" s="10"/>
      <c r="T40" s="11"/>
      <c r="U40" s="36" t="s">
        <v>33</v>
      </c>
      <c r="V40" s="18"/>
      <c r="W40" s="24">
        <f>W37*W39+X41</f>
        <v>28785000</v>
      </c>
      <c r="X40" s="37"/>
    </row>
    <row r="41" spans="4:24" ht="15.75" x14ac:dyDescent="0.25">
      <c r="S41" s="11"/>
      <c r="T41" s="10"/>
      <c r="U41" s="36" t="s">
        <v>51</v>
      </c>
      <c r="V41" s="6"/>
      <c r="W41" s="17">
        <v>1000000</v>
      </c>
      <c r="X41" s="38"/>
    </row>
    <row r="42" spans="4:24" ht="23.25" customHeight="1" x14ac:dyDescent="0.25">
      <c r="O42" s="48" t="s">
        <v>38</v>
      </c>
      <c r="P42" s="48"/>
      <c r="Q42" s="48">
        <v>25275000</v>
      </c>
      <c r="R42" s="48" t="s">
        <v>37</v>
      </c>
      <c r="S42" s="48" t="s">
        <v>47</v>
      </c>
      <c r="T42" s="10"/>
      <c r="U42" s="39" t="s">
        <v>44</v>
      </c>
      <c r="V42" s="6"/>
      <c r="W42" s="17">
        <f>W40+W41</f>
        <v>29785000</v>
      </c>
      <c r="X42" s="40"/>
    </row>
    <row r="43" spans="4:24" ht="15.75" x14ac:dyDescent="0.25">
      <c r="O43" s="10"/>
      <c r="P43" s="10"/>
      <c r="Q43" s="10"/>
      <c r="R43" s="10">
        <v>28230</v>
      </c>
      <c r="S43" s="10"/>
      <c r="T43" s="10"/>
      <c r="U43" s="36" t="s">
        <v>24</v>
      </c>
      <c r="V43" s="18"/>
      <c r="W43" s="24">
        <f>W42*0.9</f>
        <v>26806500</v>
      </c>
      <c r="X43" s="34"/>
    </row>
    <row r="44" spans="4:24" ht="15.75" x14ac:dyDescent="0.25">
      <c r="U44" s="36" t="s">
        <v>25</v>
      </c>
      <c r="V44" s="18"/>
      <c r="W44" s="24">
        <f>W42*0.8</f>
        <v>23828000</v>
      </c>
      <c r="X44" s="40"/>
    </row>
    <row r="45" spans="4:24" ht="15.75" x14ac:dyDescent="0.25">
      <c r="U45" s="36" t="s">
        <v>26</v>
      </c>
      <c r="V45" s="18"/>
      <c r="W45" s="24">
        <f>W25*W39</f>
        <v>3030000</v>
      </c>
      <c r="X45" s="41"/>
    </row>
    <row r="46" spans="4:24" ht="15.75" x14ac:dyDescent="0.25">
      <c r="U46" s="33" t="s">
        <v>27</v>
      </c>
      <c r="V46" s="20"/>
      <c r="W46" s="26"/>
      <c r="X46" s="40"/>
    </row>
    <row r="47" spans="4:24" ht="15.75" x14ac:dyDescent="0.25">
      <c r="U47" s="42" t="s">
        <v>28</v>
      </c>
      <c r="V47" s="26"/>
      <c r="W47" s="25">
        <f>W40*0.03/12</f>
        <v>71962.5</v>
      </c>
      <c r="X47" s="43"/>
    </row>
    <row r="48" spans="4:24" x14ac:dyDescent="0.25">
      <c r="U48" s="44"/>
      <c r="X48" s="43"/>
    </row>
    <row r="49" spans="21:24" x14ac:dyDescent="0.25">
      <c r="U49" s="44"/>
      <c r="X49" s="43"/>
    </row>
    <row r="50" spans="21:24" ht="15.75" thickBot="1" x14ac:dyDescent="0.3">
      <c r="U50" s="45"/>
      <c r="V50" s="46"/>
      <c r="W50" s="46"/>
      <c r="X50" s="47"/>
    </row>
  </sheetData>
  <mergeCells count="3">
    <mergeCell ref="A13:R13"/>
    <mergeCell ref="A2:R2"/>
    <mergeCell ref="P31:T3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T26" sqref="T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9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2023-12-05T09:11:08Z</dcterms:modified>
</cp:coreProperties>
</file>