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Babulal Agrawal - East Part-Narsing Bazar\"/>
    </mc:Choice>
  </mc:AlternateContent>
  <xr:revisionPtr revIDLastSave="0" documentId="13_ncr:1_{0A3A8970-007D-4B45-A374-75CC94C0843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Valuation" sheetId="2" r:id="rId1"/>
    <sheet name="Sheet3" sheetId="5" r:id="rId2"/>
    <sheet name="Sheet1" sheetId="3" r:id="rId3"/>
    <sheet name="Sheet2" sheetId="4" r:id="rId4"/>
  </sheets>
  <calcPr calcId="191029"/>
</workbook>
</file>

<file path=xl/calcChain.xml><?xml version="1.0" encoding="utf-8"?>
<calcChain xmlns="http://schemas.openxmlformats.org/spreadsheetml/2006/main">
  <c r="L27" i="5" l="1"/>
  <c r="L26" i="5"/>
  <c r="L25" i="5"/>
  <c r="K26" i="5"/>
  <c r="K25" i="5"/>
  <c r="C26" i="5" l="1"/>
  <c r="C32" i="5" s="1"/>
  <c r="C21" i="5"/>
  <c r="C31" i="5" s="1"/>
  <c r="O15" i="5"/>
  <c r="H15" i="5"/>
  <c r="J15" i="5" s="1"/>
  <c r="K15" i="5" s="1"/>
  <c r="L15" i="5" s="1"/>
  <c r="N15" i="5" s="1"/>
  <c r="M15" i="5" s="1"/>
  <c r="O14" i="5"/>
  <c r="H14" i="5"/>
  <c r="J14" i="5" s="1"/>
  <c r="K14" i="5" s="1"/>
  <c r="L14" i="5" s="1"/>
  <c r="N14" i="5" s="1"/>
  <c r="M14" i="5" s="1"/>
  <c r="O13" i="5"/>
  <c r="H13" i="5"/>
  <c r="J13" i="5" s="1"/>
  <c r="K13" i="5" s="1"/>
  <c r="L13" i="5" s="1"/>
  <c r="N13" i="5" s="1"/>
  <c r="M13" i="5" s="1"/>
  <c r="O12" i="5"/>
  <c r="H12" i="5"/>
  <c r="J12" i="5" s="1"/>
  <c r="K12" i="5" s="1"/>
  <c r="L12" i="5" s="1"/>
  <c r="N12" i="5" s="1"/>
  <c r="M12" i="5" s="1"/>
  <c r="O11" i="5"/>
  <c r="H11" i="5"/>
  <c r="J11" i="5" s="1"/>
  <c r="K11" i="5" s="1"/>
  <c r="L11" i="5" s="1"/>
  <c r="N11" i="5" s="1"/>
  <c r="M11" i="5" s="1"/>
  <c r="O10" i="5"/>
  <c r="H10" i="5"/>
  <c r="J10" i="5" s="1"/>
  <c r="K10" i="5" s="1"/>
  <c r="L10" i="5" s="1"/>
  <c r="N10" i="5" s="1"/>
  <c r="M10" i="5" s="1"/>
  <c r="O9" i="5"/>
  <c r="H9" i="5"/>
  <c r="J9" i="5" s="1"/>
  <c r="K9" i="5" s="1"/>
  <c r="L9" i="5" s="1"/>
  <c r="N9" i="5" s="1"/>
  <c r="M9" i="5" s="1"/>
  <c r="O8" i="5"/>
  <c r="O16" i="5" s="1"/>
  <c r="C36" i="5" s="1"/>
  <c r="C37" i="5" s="1"/>
  <c r="H8" i="5"/>
  <c r="J8" i="5" s="1"/>
  <c r="K8" i="5" s="1"/>
  <c r="C4" i="5"/>
  <c r="C29" i="5" s="1"/>
  <c r="I3" i="5"/>
  <c r="J2" i="5"/>
  <c r="L8" i="5" l="1"/>
  <c r="N8" i="5" s="1"/>
  <c r="L2" i="5"/>
  <c r="I8" i="5"/>
  <c r="I9" i="5"/>
  <c r="I10" i="5"/>
  <c r="I11" i="5"/>
  <c r="I12" i="5"/>
  <c r="I13" i="5"/>
  <c r="I14" i="5"/>
  <c r="I15" i="5"/>
  <c r="M8" i="5" l="1"/>
  <c r="M16" i="5" s="1"/>
  <c r="N16" i="5"/>
  <c r="C30" i="5" s="1"/>
  <c r="C33" i="5" s="1"/>
  <c r="L3" i="5" l="1"/>
  <c r="L4" i="5" s="1"/>
  <c r="C35" i="5"/>
  <c r="C34" i="5"/>
  <c r="P4" i="5"/>
  <c r="R4" i="5" s="1"/>
  <c r="P3" i="5"/>
  <c r="R3" i="5" s="1"/>
  <c r="P2" i="5"/>
  <c r="R2" i="5" s="1"/>
  <c r="M28" i="2" l="1"/>
  <c r="M26" i="2"/>
  <c r="L25" i="2"/>
  <c r="M25" i="2"/>
  <c r="L24" i="2"/>
  <c r="M24" i="2" s="1"/>
  <c r="L23" i="2"/>
  <c r="M23" i="2" s="1"/>
  <c r="M21" i="2"/>
  <c r="L21" i="2"/>
  <c r="I8" i="4"/>
  <c r="H8" i="4"/>
  <c r="H13" i="4"/>
  <c r="I10" i="4"/>
  <c r="H10" i="4"/>
  <c r="G10" i="4"/>
  <c r="H26" i="3" l="1"/>
  <c r="C26" i="3"/>
  <c r="H25" i="3"/>
  <c r="C25" i="3"/>
  <c r="H24" i="3"/>
  <c r="C24" i="3"/>
  <c r="H23" i="3"/>
  <c r="C23" i="3"/>
  <c r="H22" i="3"/>
  <c r="C22" i="3"/>
  <c r="H21" i="3"/>
  <c r="C21" i="3"/>
  <c r="H20" i="3"/>
  <c r="C20" i="3"/>
  <c r="H19" i="3"/>
  <c r="C19" i="3"/>
  <c r="H18" i="3"/>
  <c r="C18" i="3"/>
  <c r="H17" i="3"/>
  <c r="C17" i="3"/>
  <c r="H12" i="3"/>
  <c r="C12" i="3"/>
  <c r="H11" i="3"/>
  <c r="C11" i="3"/>
  <c r="H10" i="3"/>
  <c r="C10" i="3"/>
  <c r="H9" i="3"/>
  <c r="C9" i="3"/>
  <c r="H8" i="3"/>
  <c r="C8" i="3"/>
  <c r="H7" i="3"/>
  <c r="C7" i="3"/>
  <c r="H6" i="3"/>
  <c r="C6" i="3"/>
  <c r="H5" i="3"/>
  <c r="C5" i="3"/>
  <c r="H4" i="3"/>
  <c r="C4" i="3"/>
  <c r="H3" i="3"/>
  <c r="C3" i="3"/>
  <c r="G27" i="3" l="1"/>
  <c r="C27" i="3"/>
  <c r="B27" i="3"/>
  <c r="H27" i="3"/>
  <c r="G13" i="3"/>
  <c r="C13" i="3"/>
  <c r="B13" i="3"/>
  <c r="H13" i="3"/>
  <c r="L10" i="2" l="1"/>
  <c r="G10" i="2" l="1"/>
  <c r="F10" i="2"/>
  <c r="E10" i="2"/>
  <c r="D10" i="2"/>
  <c r="C10" i="2"/>
  <c r="I3" i="2" l="1"/>
  <c r="K2" i="2" s="1"/>
  <c r="O8" i="2"/>
  <c r="H8" i="2"/>
  <c r="J8" i="2" s="1"/>
  <c r="K8" i="2" s="1"/>
  <c r="L8" i="2" s="1"/>
  <c r="O10" i="2"/>
  <c r="O11" i="2" s="1"/>
  <c r="H10" i="2"/>
  <c r="J10" i="2" s="1"/>
  <c r="K10" i="2" s="1"/>
  <c r="N10" i="2" s="1"/>
  <c r="O9" i="2"/>
  <c r="H9" i="2"/>
  <c r="J9" i="2" s="1"/>
  <c r="K9" i="2" s="1"/>
  <c r="L9" i="2" s="1"/>
  <c r="N9" i="2" s="1"/>
  <c r="N11" i="2" l="1"/>
  <c r="B18" i="2"/>
  <c r="G2" i="2" s="1"/>
  <c r="N8" i="2"/>
  <c r="B14" i="2"/>
  <c r="I9" i="2"/>
  <c r="I10" i="2"/>
  <c r="I8" i="2"/>
  <c r="M9" i="2"/>
  <c r="M10" i="2"/>
  <c r="M11" i="2" s="1"/>
  <c r="M8" i="2" l="1"/>
  <c r="B4" i="2"/>
  <c r="B17" i="2" s="1"/>
  <c r="G1" i="2" s="1"/>
  <c r="J2" i="2"/>
  <c r="L2" i="2" s="1"/>
  <c r="B24" i="2" l="1"/>
  <c r="B25" i="2" l="1"/>
  <c r="E4" i="2"/>
  <c r="B21" i="2"/>
  <c r="E1" i="2" s="1"/>
  <c r="L3" i="2"/>
  <c r="L4" i="2" s="1"/>
  <c r="P4" i="2" l="1"/>
  <c r="R4" i="2" s="1"/>
  <c r="P3" i="2"/>
  <c r="B23" i="2"/>
  <c r="E3" i="2" s="1"/>
  <c r="P2" i="2"/>
  <c r="R2" i="2" s="1"/>
  <c r="B22" i="2"/>
  <c r="E2" i="2" s="1"/>
  <c r="R3" i="2" l="1"/>
</calcChain>
</file>

<file path=xl/sharedStrings.xml><?xml version="1.0" encoding="utf-8"?>
<sst xmlns="http://schemas.openxmlformats.org/spreadsheetml/2006/main" count="135" uniqueCount="64">
  <si>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</si>
  <si>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</si>
  <si>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</si>
  <si>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</si>
  <si>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</si>
  <si>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</si>
  <si>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</si>
  <si>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Total Value</t>
  </si>
  <si>
    <t>Realisable Value</t>
  </si>
  <si>
    <t>Distress Value</t>
  </si>
  <si>
    <t>land area</t>
  </si>
  <si>
    <t>Land Value</t>
  </si>
  <si>
    <t>Structure Value</t>
  </si>
  <si>
    <t>Final Depreciated Rate to be considered</t>
  </si>
  <si>
    <t>Final Depreciated Value to be considered</t>
  </si>
  <si>
    <t xml:space="preserve">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</si>
  <si>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</si>
  <si>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</si>
  <si>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</si>
  <si>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</si>
  <si>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</si>
  <si>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</si>
  <si>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</si>
  <si>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</si>
  <si>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</si>
  <si>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</si>
  <si>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</si>
  <si>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</si>
  <si>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</si>
  <si>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</si>
  <si>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</si>
  <si>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</si>
  <si>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</si>
  <si>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</si>
  <si>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</si>
  <si>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</si>
  <si>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</si>
  <si>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Rate dep. Calculation</t>
  </si>
  <si>
    <t>Round Fig.</t>
  </si>
  <si>
    <t>Dep. Fig.</t>
  </si>
  <si>
    <t>Final Results</t>
  </si>
  <si>
    <t>FMV</t>
  </si>
  <si>
    <t>RV</t>
  </si>
  <si>
    <t>DV</t>
  </si>
  <si>
    <t>IV</t>
  </si>
  <si>
    <t>Total Area of All Floor</t>
  </si>
  <si>
    <r>
      <rPr>
        <b/>
        <sz val="18"/>
        <color theme="1"/>
        <rFont val="Calibri"/>
        <family val="2"/>
        <scheme val="minor"/>
      </rPr>
      <t xml:space="preserve">Area </t>
    </r>
    <r>
      <rPr>
        <sz val="11"/>
        <color theme="1"/>
        <rFont val="Calibri"/>
        <family val="2"/>
        <scheme val="minor"/>
      </rPr>
      <t xml:space="preserve">Calculation to convert </t>
    </r>
    <r>
      <rPr>
        <b/>
        <sz val="14"/>
        <color theme="1"/>
        <rFont val="Calibri"/>
        <family val="2"/>
        <scheme val="minor"/>
      </rPr>
      <t>Area Sq. M To Sq. Ft.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</si>
  <si>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Sq.M To Sq.Ft.</t>
    </r>
  </si>
  <si>
    <t>Sr.No.</t>
  </si>
  <si>
    <t>Sq.M.</t>
  </si>
  <si>
    <t>Sq.Ft.</t>
  </si>
  <si>
    <t>Total</t>
  </si>
  <si>
    <r>
      <rPr>
        <b/>
        <sz val="20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Calculation to convert </t>
    </r>
    <r>
      <rPr>
        <b/>
        <sz val="14"/>
        <color theme="1"/>
        <rFont val="Calibri"/>
        <family val="2"/>
        <scheme val="minor"/>
      </rPr>
      <t>Area Sq. Ft To Sq. M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</si>
  <si>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Sq.Ft To Sq.M.</t>
    </r>
  </si>
  <si>
    <t>As Per Site</t>
  </si>
  <si>
    <t>159/2 Se Area Liya</t>
  </si>
  <si>
    <t>Sq. M. / Sq. Ft.</t>
  </si>
  <si>
    <t>Interior and other Development</t>
  </si>
  <si>
    <t>Built up area</t>
  </si>
  <si>
    <t>Value</t>
  </si>
  <si>
    <t>Land Development Value</t>
  </si>
  <si>
    <t>Normal Case</t>
  </si>
  <si>
    <t>Interior and Other Development</t>
  </si>
  <si>
    <t>Land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</si>
</sst>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FF00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6" fillId="0" borderId="0" xfId="0" applyFont="1"/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 wrapText="1"/>
    </xf>
    <xf numFmtId="4" fontId="17" fillId="2" borderId="1" xfId="0" applyNumberFormat="1" applyFont="1" applyFill="1" applyBorder="1" applyAlignment="1">
      <alignment horizontal="right" vertical="top" wrapText="1"/>
    </xf>
    <xf numFmtId="0" fontId="17" fillId="2" borderId="1" xfId="0" applyFont="1" applyFill="1" applyBorder="1" applyAlignment="1">
      <alignment horizontal="right" vertical="top" wrapText="1"/>
    </xf>
    <xf numFmtId="3" fontId="17" fillId="2" borderId="1" xfId="0" applyNumberFormat="1" applyFont="1" applyFill="1" applyBorder="1" applyAlignment="1">
      <alignment horizontal="right" vertical="top" wrapText="1"/>
    </xf>
    <xf numFmtId="3" fontId="17" fillId="2" borderId="1" xfId="0" applyNumberFormat="1" applyFont="1" applyFill="1" applyBorder="1" applyAlignment="1">
      <alignment vertical="top"/>
    </xf>
    <xf numFmtId="0" fontId="17" fillId="0" borderId="0" xfId="0" applyFont="1" applyAlignment="1">
      <alignment vertical="top"/>
    </xf>
    <xf numFmtId="3" fontId="17" fillId="3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/>
    </xf>
    <xf numFmtId="0" fontId="1" fillId="3" borderId="0" xfId="0" applyFont="1" applyFill="1"/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16" fillId="4" borderId="0" xfId="0" applyFont="1" applyFill="1"/>
    <xf numFmtId="0" fontId="21" fillId="4" borderId="0" xfId="0" applyFont="1" applyFill="1" applyAlignment="1">
      <alignment horizontal="left"/>
    </xf>
    <xf numFmtId="0" fontId="21" fillId="4" borderId="0" xfId="0" applyFont="1" applyFill="1"/>
    <xf numFmtId="0" fontId="0" fillId="4" borderId="0" xfId="0" applyFill="1"/>
    <xf numFmtId="0" fontId="22" fillId="4" borderId="0" xfId="0" applyFont="1" applyFill="1"/>
    <xf numFmtId="3" fontId="0" fillId="0" borderId="0" xfId="0" applyNumberForma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vertical="top"/>
    </xf>
    <xf numFmtId="0" fontId="9" fillId="0" borderId="1" xfId="0" applyFont="1" applyBorder="1"/>
    <xf numFmtId="0" fontId="3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9" fillId="0" borderId="1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4" fontId="3" fillId="0" borderId="5" xfId="0" applyNumberFormat="1" applyFont="1" applyBorder="1" applyAlignment="1">
      <alignment vertical="top"/>
    </xf>
    <xf numFmtId="164" fontId="8" fillId="0" borderId="0" xfId="1" applyNumberFormat="1" applyFont="1"/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RowHeight="16.5" x14ac:dyDescent="0.3"/>
  <cols>
    <col min="1" max="1" width="15.5703125" style="33" customWidth="1"/>
    <col min="2" max="2" width="19.14062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2.5703125" style="7" customWidth="1"/>
    <col min="7" max="7" width="18.140625" style="7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A1" s="64" t="s">
        <v>11</v>
      </c>
      <c r="B1" s="65"/>
      <c r="D1" s="49" t="s">
        <v>41</v>
      </c>
      <c r="E1" s="50">
        <f>B21</f>
        <v>8383000</v>
      </c>
      <c r="F1" s="7" t="s">
        <v>11</v>
      </c>
      <c r="G1" s="44">
        <f>B17</f>
        <v>8080000</v>
      </c>
      <c r="H1" s="7" t="s">
        <v>31</v>
      </c>
      <c r="K1" s="7" t="s">
        <v>18</v>
      </c>
      <c r="O1" s="7" t="s">
        <v>26</v>
      </c>
      <c r="R1" s="7" t="s">
        <v>26</v>
      </c>
    </row>
    <row r="2" spans="1:19" x14ac:dyDescent="0.3">
      <c r="A2" s="66" t="s">
        <v>10</v>
      </c>
      <c r="B2" s="67">
        <v>1010</v>
      </c>
      <c r="D2" s="49" t="s">
        <v>42</v>
      </c>
      <c r="E2" s="50">
        <f>B22</f>
        <v>7544700</v>
      </c>
      <c r="F2" s="7" t="s">
        <v>12</v>
      </c>
      <c r="G2" s="7">
        <f>B18</f>
        <v>303000</v>
      </c>
      <c r="H2" s="1" t="s">
        <v>32</v>
      </c>
      <c r="I2" s="52">
        <v>72000</v>
      </c>
      <c r="J2" s="52">
        <f>B2</f>
        <v>1010</v>
      </c>
      <c r="K2" s="52">
        <f>I3</f>
        <v>6689</v>
      </c>
      <c r="L2" s="44">
        <f>J2*K2</f>
        <v>6755890</v>
      </c>
      <c r="O2" s="49" t="s">
        <v>28</v>
      </c>
      <c r="P2" s="50">
        <f>B21</f>
        <v>8383000</v>
      </c>
      <c r="R2" s="19">
        <f>P2*0.025/12</f>
        <v>17464.583333333332</v>
      </c>
      <c r="S2" s="17" t="s">
        <v>27</v>
      </c>
    </row>
    <row r="3" spans="1:19" x14ac:dyDescent="0.3">
      <c r="A3" s="68" t="s">
        <v>6</v>
      </c>
      <c r="B3" s="69">
        <v>8000</v>
      </c>
      <c r="D3" s="49" t="s">
        <v>43</v>
      </c>
      <c r="E3" s="50">
        <f>B23</f>
        <v>6706400</v>
      </c>
      <c r="F3"/>
      <c r="G3"/>
      <c r="H3" s="1" t="s">
        <v>33</v>
      </c>
      <c r="I3" s="52">
        <f>MROUND(I2/10.764,1)</f>
        <v>6689</v>
      </c>
      <c r="J3" s="52"/>
      <c r="K3" s="44"/>
      <c r="L3" s="44">
        <f>N11</f>
        <v>303000</v>
      </c>
      <c r="O3" s="49" t="s">
        <v>28</v>
      </c>
      <c r="P3" s="50">
        <f>B21</f>
        <v>8383000</v>
      </c>
      <c r="Q3" s="7"/>
      <c r="R3" s="19">
        <f>P3*0.04/12</f>
        <v>27943.333333333332</v>
      </c>
      <c r="S3" s="51" t="s">
        <v>29</v>
      </c>
    </row>
    <row r="4" spans="1:19" x14ac:dyDescent="0.3">
      <c r="A4" s="70" t="s">
        <v>15</v>
      </c>
      <c r="B4" s="71">
        <f>ROUND((B2*B3),0)</f>
        <v>8080000</v>
      </c>
      <c r="D4" s="49" t="s">
        <v>44</v>
      </c>
      <c r="E4" s="50">
        <f>B24</f>
        <v>1515000</v>
      </c>
      <c r="F4" s="21"/>
      <c r="G4" s="21"/>
      <c r="I4" s="44"/>
      <c r="J4" s="52"/>
      <c r="K4" s="44"/>
      <c r="L4" s="44">
        <f>SUM(L2:L3)</f>
        <v>7058890</v>
      </c>
      <c r="O4" s="49" t="s">
        <v>28</v>
      </c>
      <c r="P4" s="50">
        <f>B21</f>
        <v>8383000</v>
      </c>
      <c r="Q4" s="7"/>
      <c r="R4" s="19">
        <f>P4*0.033/12</f>
        <v>23053.25</v>
      </c>
      <c r="S4" s="17" t="s">
        <v>30</v>
      </c>
    </row>
    <row r="5" spans="1:19" x14ac:dyDescent="0.3">
      <c r="B5" s="13" t="s">
        <v>12</v>
      </c>
    </row>
    <row r="6" spans="1:19" s="3" customFormat="1" ht="60" x14ac:dyDescent="0.2">
      <c r="A6" s="34" t="s">
        <v>16</v>
      </c>
      <c r="B6" s="4" t="s">
        <v>20</v>
      </c>
      <c r="C6" s="4" t="s">
        <v>23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22</v>
      </c>
      <c r="I6" s="5" t="s">
        <v>21</v>
      </c>
      <c r="J6" s="8" t="s">
        <v>3</v>
      </c>
      <c r="K6" s="8" t="s">
        <v>4</v>
      </c>
      <c r="L6" s="5" t="s">
        <v>13</v>
      </c>
      <c r="M6" s="36" t="s">
        <v>19</v>
      </c>
      <c r="N6" s="5" t="s">
        <v>14</v>
      </c>
      <c r="O6" s="5" t="s">
        <v>35</v>
      </c>
    </row>
    <row r="7" spans="1:19" s="3" customFormat="1" ht="15" x14ac:dyDescent="0.2">
      <c r="A7" s="34"/>
      <c r="B7" s="4"/>
      <c r="C7" s="5" t="s">
        <v>36</v>
      </c>
      <c r="D7" s="4"/>
      <c r="E7" s="4"/>
      <c r="F7" s="4"/>
      <c r="G7" s="35" t="s">
        <v>24</v>
      </c>
      <c r="H7" s="5"/>
      <c r="I7" s="5"/>
      <c r="J7" s="8"/>
      <c r="K7" s="8"/>
      <c r="L7" s="8" t="s">
        <v>25</v>
      </c>
      <c r="M7" s="8" t="s">
        <v>25</v>
      </c>
      <c r="N7" s="8" t="s">
        <v>25</v>
      </c>
      <c r="O7" s="8" t="s">
        <v>25</v>
      </c>
    </row>
    <row r="8" spans="1:19" s="11" customFormat="1" x14ac:dyDescent="0.25">
      <c r="A8" s="41">
        <v>1</v>
      </c>
      <c r="B8" s="38" t="s">
        <v>45</v>
      </c>
      <c r="C8" s="37">
        <v>1010</v>
      </c>
      <c r="D8" s="42">
        <v>1976</v>
      </c>
      <c r="E8" s="42">
        <v>2023</v>
      </c>
      <c r="F8" s="42">
        <v>60</v>
      </c>
      <c r="G8" s="45">
        <v>1500</v>
      </c>
      <c r="H8" s="46">
        <f t="shared" ref="H8" si="0">E8-D8</f>
        <v>47</v>
      </c>
      <c r="I8" s="46">
        <f t="shared" ref="I8" si="1">F8-H8</f>
        <v>13</v>
      </c>
      <c r="J8" s="46">
        <f t="shared" ref="J8" si="2">IF(H8&gt;=5,90*H8/F8,0)</f>
        <v>70.5</v>
      </c>
      <c r="K8" s="46">
        <f t="shared" ref="K8" si="3">G8/100*J8</f>
        <v>1057.5</v>
      </c>
      <c r="L8" s="46">
        <f>ROUND((G8-K8),0)</f>
        <v>443</v>
      </c>
      <c r="M8" s="46">
        <f t="shared" ref="M8" si="4">O8-N8</f>
        <v>1067570</v>
      </c>
      <c r="N8" s="46">
        <f>ROUND((L8*C8),0)</f>
        <v>447430</v>
      </c>
      <c r="O8" s="46">
        <f t="shared" ref="O8" si="5">ROUND((C8*G8),0)</f>
        <v>1515000</v>
      </c>
    </row>
    <row r="9" spans="1:19" s="11" customFormat="1" x14ac:dyDescent="0.25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5">
        <v>0</v>
      </c>
      <c r="H9" s="46">
        <f t="shared" ref="H9:H10" si="6">E9-D9</f>
        <v>0</v>
      </c>
      <c r="I9" s="46">
        <f t="shared" ref="I9:I10" si="7">F9-H9</f>
        <v>60</v>
      </c>
      <c r="J9" s="46">
        <f t="shared" ref="J9:J10" si="8">IF(H9&gt;=5,90*H9/F9,0)</f>
        <v>0</v>
      </c>
      <c r="K9" s="46">
        <f t="shared" ref="K9:K10" si="9">G9/100*J9</f>
        <v>0</v>
      </c>
      <c r="L9" s="46">
        <f t="shared" ref="L9" si="10">ROUND((G9-K9),0)</f>
        <v>0</v>
      </c>
      <c r="M9" s="46">
        <f t="shared" ref="M9:M10" si="11">O9-N9</f>
        <v>0</v>
      </c>
      <c r="N9" s="46">
        <f t="shared" ref="N9:N10" si="12">ROUND((L9*C9),0)</f>
        <v>0</v>
      </c>
      <c r="O9" s="46">
        <f t="shared" ref="O9:O10" si="13">ROUND((C9*G9),0)</f>
        <v>0</v>
      </c>
    </row>
    <row r="10" spans="1:19" s="62" customFormat="1" ht="17.25" customHeight="1" x14ac:dyDescent="0.25">
      <c r="A10" s="56">
        <v>3</v>
      </c>
      <c r="B10" s="57" t="s">
        <v>40</v>
      </c>
      <c r="C10" s="58">
        <f>C8</f>
        <v>1010</v>
      </c>
      <c r="D10" s="59">
        <f>D8</f>
        <v>1976</v>
      </c>
      <c r="E10" s="59">
        <f>E8</f>
        <v>2023</v>
      </c>
      <c r="F10" s="59">
        <f>F8</f>
        <v>60</v>
      </c>
      <c r="G10" s="60">
        <f>G8</f>
        <v>1500</v>
      </c>
      <c r="H10" s="61">
        <f t="shared" si="6"/>
        <v>47</v>
      </c>
      <c r="I10" s="61">
        <f t="shared" si="7"/>
        <v>13</v>
      </c>
      <c r="J10" s="61">
        <f t="shared" si="8"/>
        <v>70.5</v>
      </c>
      <c r="K10" s="61">
        <f t="shared" si="9"/>
        <v>1057.5</v>
      </c>
      <c r="L10" s="63">
        <f>B15</f>
        <v>300</v>
      </c>
      <c r="M10" s="61">
        <f t="shared" si="11"/>
        <v>1212000</v>
      </c>
      <c r="N10" s="61">
        <f t="shared" si="12"/>
        <v>303000</v>
      </c>
      <c r="O10" s="61">
        <f t="shared" si="13"/>
        <v>1515000</v>
      </c>
    </row>
    <row r="11" spans="1:19" x14ac:dyDescent="0.3">
      <c r="A11" s="22"/>
      <c r="B11" s="39"/>
      <c r="C11" s="40"/>
      <c r="D11" s="40"/>
      <c r="E11" s="40"/>
      <c r="F11" s="6"/>
      <c r="G11" s="46"/>
      <c r="H11" s="46"/>
      <c r="I11" s="46"/>
      <c r="J11" s="47"/>
      <c r="K11" s="46"/>
      <c r="L11" s="47"/>
      <c r="M11" s="61">
        <f>M10</f>
        <v>1212000</v>
      </c>
      <c r="N11" s="61">
        <f>N10</f>
        <v>303000</v>
      </c>
      <c r="O11" s="61">
        <f>O10</f>
        <v>1515000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3"/>
      <c r="O12" s="23"/>
    </row>
    <row r="13" spans="1:19" x14ac:dyDescent="0.3">
      <c r="A13" s="55" t="s">
        <v>37</v>
      </c>
      <c r="B13"/>
      <c r="D13"/>
      <c r="E13" s="11"/>
      <c r="F13" s="12"/>
      <c r="G13" s="12"/>
      <c r="H13" s="54"/>
      <c r="I13" s="15"/>
      <c r="J13" s="16"/>
      <c r="K13" s="12"/>
      <c r="L13" s="23"/>
      <c r="M13" s="23"/>
      <c r="N13" s="1"/>
      <c r="O13" s="1"/>
    </row>
    <row r="14" spans="1:19" x14ac:dyDescent="0.3">
      <c r="A14" s="55" t="s">
        <v>39</v>
      </c>
      <c r="B14" s="50">
        <f>L8</f>
        <v>443</v>
      </c>
      <c r="C14"/>
      <c r="D14" t="s">
        <v>54</v>
      </c>
      <c r="E14" s="11"/>
      <c r="F14" s="53"/>
      <c r="G14" s="12"/>
      <c r="H14" s="15"/>
      <c r="I14" s="15"/>
      <c r="J14" s="16"/>
      <c r="K14" s="12"/>
      <c r="L14" s="23"/>
      <c r="M14" s="23"/>
      <c r="N14" s="1"/>
      <c r="O14" s="1"/>
    </row>
    <row r="15" spans="1:19" x14ac:dyDescent="0.3">
      <c r="A15" s="55" t="s">
        <v>38</v>
      </c>
      <c r="B15" s="72">
        <v>300</v>
      </c>
      <c r="C15"/>
      <c r="D15"/>
      <c r="E15" s="11"/>
      <c r="F15" s="53"/>
      <c r="G15" s="12"/>
      <c r="H15" s="11"/>
      <c r="I15" s="15"/>
      <c r="J15" s="16"/>
      <c r="K15" s="12"/>
      <c r="L15" s="23"/>
      <c r="M15" s="23"/>
      <c r="N15" s="1"/>
      <c r="O15" s="1"/>
    </row>
    <row r="16" spans="1:19" x14ac:dyDescent="0.3">
      <c r="A16"/>
      <c r="B16"/>
      <c r="C16"/>
      <c r="D16"/>
      <c r="E16" s="11"/>
      <c r="F16" s="53"/>
      <c r="G16" s="12"/>
      <c r="H16" s="11"/>
      <c r="I16" s="15"/>
      <c r="J16" s="16"/>
      <c r="K16" s="12"/>
      <c r="L16" s="23"/>
      <c r="M16" s="23"/>
      <c r="N16" s="1"/>
      <c r="O16" s="1"/>
    </row>
    <row r="17" spans="1:15" x14ac:dyDescent="0.3">
      <c r="A17" s="2" t="s">
        <v>11</v>
      </c>
      <c r="B17" s="44">
        <f>B4</f>
        <v>8080000</v>
      </c>
      <c r="C17"/>
      <c r="D17"/>
      <c r="E17" s="11"/>
      <c r="F17" s="53"/>
      <c r="G17" s="12"/>
      <c r="H17" s="11"/>
      <c r="I17" s="15"/>
      <c r="J17" s="16"/>
      <c r="K17" s="12"/>
      <c r="L17" s="23"/>
      <c r="M17" s="23"/>
      <c r="N17" s="1"/>
      <c r="O17" s="1"/>
    </row>
    <row r="18" spans="1:15" ht="17.25" customHeight="1" x14ac:dyDescent="0.3">
      <c r="A18" s="2" t="s">
        <v>12</v>
      </c>
      <c r="B18" s="44">
        <f>N10</f>
        <v>303000</v>
      </c>
      <c r="C18"/>
      <c r="D18"/>
      <c r="E18" s="11"/>
      <c r="F18" s="53"/>
      <c r="G18" s="12"/>
      <c r="H18" s="11"/>
      <c r="I18" s="12"/>
      <c r="J18" s="11"/>
      <c r="K18" s="12"/>
      <c r="L18" s="12"/>
      <c r="M18" s="15"/>
      <c r="N18" s="1"/>
      <c r="O18" s="1"/>
    </row>
    <row r="19" spans="1:15" x14ac:dyDescent="0.3">
      <c r="A19" s="2"/>
      <c r="B19" s="44"/>
      <c r="C19"/>
      <c r="D19"/>
      <c r="E19" s="24"/>
      <c r="F19" s="53"/>
      <c r="G19" s="14"/>
      <c r="H19" s="1"/>
      <c r="J19" s="20"/>
      <c r="L19" s="7"/>
      <c r="N19" s="1"/>
      <c r="O19" s="1"/>
    </row>
    <row r="20" spans="1:15" x14ac:dyDescent="0.3">
      <c r="A20" s="2"/>
      <c r="B20" s="44"/>
      <c r="C20"/>
      <c r="D20"/>
      <c r="E20" s="21"/>
      <c r="F20"/>
      <c r="G20"/>
      <c r="H20"/>
      <c r="I20"/>
      <c r="J20"/>
      <c r="K20"/>
      <c r="L20" s="7"/>
      <c r="N20" s="1"/>
      <c r="O20" s="1"/>
    </row>
    <row r="21" spans="1:15" x14ac:dyDescent="0.3">
      <c r="A21" s="13" t="s">
        <v>7</v>
      </c>
      <c r="B21" s="48">
        <f>B17+B18+B19+B20</f>
        <v>8383000</v>
      </c>
      <c r="C21"/>
      <c r="D21"/>
      <c r="E21" s="9"/>
      <c r="F21"/>
      <c r="G21"/>
      <c r="H21"/>
      <c r="I21"/>
      <c r="J21">
        <v>59</v>
      </c>
      <c r="K21">
        <v>10</v>
      </c>
      <c r="L21" s="7">
        <f>K21/12</f>
        <v>0.83333333333333337</v>
      </c>
      <c r="M21" s="7">
        <f>J21+L21</f>
        <v>59.833333333333336</v>
      </c>
      <c r="N21" s="1"/>
      <c r="O21" s="1"/>
    </row>
    <row r="22" spans="1:15" x14ac:dyDescent="0.3">
      <c r="A22" s="13" t="s">
        <v>8</v>
      </c>
      <c r="B22" s="48">
        <f>MROUND(B21*90%,1)</f>
        <v>7544700</v>
      </c>
      <c r="C22"/>
      <c r="D22" s="81"/>
      <c r="E22" s="9"/>
      <c r="F22"/>
      <c r="G22"/>
      <c r="H22"/>
      <c r="I22"/>
      <c r="J22"/>
      <c r="K22"/>
      <c r="L22" s="7"/>
      <c r="N22" s="1"/>
      <c r="O22" s="1"/>
    </row>
    <row r="23" spans="1:15" x14ac:dyDescent="0.3">
      <c r="A23" s="13" t="s">
        <v>9</v>
      </c>
      <c r="B23" s="48">
        <f>MROUND(B21*80%,1)</f>
        <v>6706400</v>
      </c>
      <c r="C23" s="9"/>
      <c r="D23" s="9"/>
      <c r="E23" s="9"/>
      <c r="F23"/>
      <c r="G23"/>
      <c r="H23"/>
      <c r="I23"/>
      <c r="J23">
        <v>16</v>
      </c>
      <c r="K23">
        <v>2</v>
      </c>
      <c r="L23" s="7">
        <f>K23/12</f>
        <v>0.16666666666666666</v>
      </c>
      <c r="M23" s="7">
        <f>J23+L23</f>
        <v>16.166666666666668</v>
      </c>
      <c r="N23" s="1"/>
      <c r="O23" s="1"/>
    </row>
    <row r="24" spans="1:15" x14ac:dyDescent="0.3">
      <c r="A24" s="2" t="s">
        <v>17</v>
      </c>
      <c r="B24" s="44">
        <f>O11</f>
        <v>1515000</v>
      </c>
      <c r="D24" s="18"/>
      <c r="E24" s="18"/>
      <c r="F24"/>
      <c r="G24"/>
      <c r="H24"/>
      <c r="I24"/>
      <c r="J24">
        <v>15</v>
      </c>
      <c r="K24">
        <v>6</v>
      </c>
      <c r="L24" s="7">
        <f>K24/12</f>
        <v>0.5</v>
      </c>
      <c r="M24" s="7">
        <f>J24+L24</f>
        <v>15.5</v>
      </c>
      <c r="N24" s="1"/>
      <c r="O24" s="1"/>
    </row>
    <row r="25" spans="1:15" ht="18.75" customHeight="1" x14ac:dyDescent="0.3">
      <c r="A25" s="13" t="s">
        <v>34</v>
      </c>
      <c r="B25" s="49">
        <f>MROUND(B24*0.85,1)</f>
        <v>1287750</v>
      </c>
      <c r="D25" s="18"/>
      <c r="E25" s="18"/>
      <c r="F25"/>
      <c r="G25"/>
      <c r="H25"/>
      <c r="I25"/>
      <c r="J25">
        <v>17</v>
      </c>
      <c r="K25">
        <v>4</v>
      </c>
      <c r="L25" s="7">
        <f>K25/12</f>
        <v>0.33333333333333331</v>
      </c>
      <c r="M25" s="7">
        <f>J25+L25</f>
        <v>17.333333333333332</v>
      </c>
      <c r="N25" s="1"/>
      <c r="O25" s="1"/>
    </row>
    <row r="26" spans="1:15" x14ac:dyDescent="0.3">
      <c r="D26" s="18"/>
      <c r="E26" s="18"/>
      <c r="F26"/>
      <c r="G26"/>
      <c r="H26"/>
      <c r="I26"/>
      <c r="J26"/>
      <c r="K26"/>
      <c r="L26" s="19"/>
      <c r="M26" s="7">
        <f>SUM(M23:M25)</f>
        <v>49</v>
      </c>
    </row>
    <row r="27" spans="1:15" x14ac:dyDescent="0.3">
      <c r="D27" s="18"/>
      <c r="E27" s="18"/>
      <c r="F27"/>
      <c r="G27"/>
      <c r="H27"/>
      <c r="I27"/>
      <c r="J27"/>
      <c r="K27"/>
      <c r="L27" s="19"/>
    </row>
    <row r="28" spans="1:15" x14ac:dyDescent="0.3">
      <c r="D28" s="17"/>
      <c r="F28"/>
      <c r="G28"/>
      <c r="H28"/>
      <c r="I28"/>
      <c r="J28"/>
      <c r="K28"/>
      <c r="M28" s="7">
        <f>M21*M26</f>
        <v>2931.8333333333335</v>
      </c>
    </row>
    <row r="29" spans="1:15" x14ac:dyDescent="0.3">
      <c r="D29" s="19"/>
      <c r="F29"/>
      <c r="G29"/>
      <c r="H29"/>
      <c r="I29"/>
      <c r="J29"/>
      <c r="K29"/>
    </row>
    <row r="30" spans="1:15" x14ac:dyDescent="0.3">
      <c r="D30" s="19"/>
      <c r="F30" s="17"/>
      <c r="H30" s="26"/>
      <c r="I30" s="26"/>
    </row>
    <row r="31" spans="1:15" x14ac:dyDescent="0.3">
      <c r="D31" s="25"/>
      <c r="O31" s="27"/>
    </row>
    <row r="32" spans="1:15" x14ac:dyDescent="0.3">
      <c r="O32" s="27"/>
    </row>
    <row r="33" spans="1:15" x14ac:dyDescent="0.3">
      <c r="A33" s="1"/>
      <c r="O33" s="27"/>
    </row>
    <row r="34" spans="1:15" x14ac:dyDescent="0.3">
      <c r="A34" s="1"/>
      <c r="L34" s="28"/>
      <c r="O34" s="27"/>
    </row>
    <row r="35" spans="1:15" x14ac:dyDescent="0.3">
      <c r="A35" s="1"/>
      <c r="L35" s="28"/>
      <c r="O35" s="27"/>
    </row>
    <row r="36" spans="1:15" x14ac:dyDescent="0.3">
      <c r="A36" s="1"/>
      <c r="H36" s="26"/>
      <c r="I36" s="26"/>
      <c r="L36" s="28"/>
      <c r="O36" s="27"/>
    </row>
    <row r="37" spans="1:15" x14ac:dyDescent="0.3">
      <c r="A37" s="1"/>
      <c r="L37" s="28"/>
      <c r="O37" s="27"/>
    </row>
    <row r="38" spans="1:15" x14ac:dyDescent="0.3">
      <c r="A38" s="1"/>
      <c r="L38" s="28"/>
      <c r="O38" s="27"/>
    </row>
    <row r="39" spans="1:15" x14ac:dyDescent="0.3">
      <c r="A39" s="1"/>
      <c r="L39" s="28"/>
      <c r="O39" s="27"/>
    </row>
    <row r="40" spans="1:15" x14ac:dyDescent="0.3">
      <c r="A40" s="1"/>
      <c r="L40" s="28"/>
      <c r="O40" s="27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29"/>
      <c r="G52" s="29"/>
      <c r="H52" s="29"/>
      <c r="I52" s="29"/>
      <c r="J52" s="13"/>
    </row>
    <row r="53" spans="1:10" x14ac:dyDescent="0.3">
      <c r="A53" s="1"/>
      <c r="B53" s="1"/>
      <c r="F53" s="27"/>
      <c r="G53" s="1"/>
      <c r="H53" s="27"/>
      <c r="I53" s="27"/>
    </row>
    <row r="54" spans="1:10" x14ac:dyDescent="0.3">
      <c r="A54" s="1"/>
      <c r="B54" s="1"/>
      <c r="F54" s="27"/>
      <c r="G54" s="27"/>
      <c r="H54" s="30"/>
      <c r="I54" s="30"/>
    </row>
    <row r="55" spans="1:10" x14ac:dyDescent="0.3">
      <c r="A55" s="1"/>
      <c r="B55" s="1"/>
      <c r="F55" s="27"/>
      <c r="G55" s="27"/>
      <c r="H55" s="27"/>
      <c r="I55" s="27"/>
    </row>
    <row r="56" spans="1:10" x14ac:dyDescent="0.3">
      <c r="A56" s="1"/>
      <c r="B56" s="1"/>
      <c r="F56" s="27"/>
      <c r="G56" s="31"/>
      <c r="H56" s="27"/>
      <c r="I56" s="27"/>
    </row>
    <row r="57" spans="1:10" x14ac:dyDescent="0.3">
      <c r="A57" s="1"/>
      <c r="B57" s="1"/>
      <c r="F57" s="27"/>
      <c r="G57" s="27"/>
      <c r="H57" s="27"/>
      <c r="I57" s="27"/>
    </row>
    <row r="58" spans="1:10" x14ac:dyDescent="0.3">
      <c r="A58" s="1"/>
      <c r="B58" s="1"/>
      <c r="F58" s="27"/>
      <c r="G58" s="27"/>
      <c r="H58" s="27"/>
      <c r="I58" s="27"/>
    </row>
    <row r="59" spans="1:10" x14ac:dyDescent="0.3">
      <c r="A59" s="1"/>
      <c r="B59" s="1"/>
      <c r="F59" s="27"/>
      <c r="G59" s="27"/>
      <c r="H59" s="27"/>
      <c r="I59" s="27"/>
    </row>
    <row r="60" spans="1:10" x14ac:dyDescent="0.3">
      <c r="A60" s="1"/>
      <c r="B60" s="1"/>
      <c r="F60" s="27"/>
      <c r="G60" s="27"/>
      <c r="H60" s="27"/>
      <c r="I60" s="27"/>
    </row>
    <row r="61" spans="1:10" x14ac:dyDescent="0.3">
      <c r="A61" s="1"/>
      <c r="B61" s="1"/>
      <c r="F61" s="27"/>
      <c r="G61" s="27"/>
      <c r="H61" s="27"/>
      <c r="I61" s="27"/>
    </row>
    <row r="62" spans="1:10" x14ac:dyDescent="0.3">
      <c r="A62" s="1"/>
      <c r="B62" s="1"/>
      <c r="F62" s="27"/>
      <c r="G62" s="27"/>
      <c r="H62" s="27"/>
      <c r="I62" s="27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2"/>
    </row>
    <row r="69" spans="1:6" x14ac:dyDescent="0.3">
      <c r="A69" s="1"/>
      <c r="B69" s="1"/>
      <c r="F69" s="32"/>
    </row>
    <row r="70" spans="1:6" x14ac:dyDescent="0.3">
      <c r="A70" s="1"/>
      <c r="B70" s="1"/>
      <c r="F70" s="32"/>
    </row>
    <row r="71" spans="1:6" x14ac:dyDescent="0.3">
      <c r="A71" s="1"/>
      <c r="B71" s="1"/>
      <c r="F71" s="32"/>
    </row>
    <row r="72" spans="1:6" x14ac:dyDescent="0.3">
      <c r="A72" s="1"/>
      <c r="B72" s="1"/>
      <c r="F72" s="32"/>
    </row>
    <row r="73" spans="1:6" x14ac:dyDescent="0.3">
      <c r="A73" s="1"/>
      <c r="B73" s="1"/>
      <c r="F73" s="32"/>
    </row>
    <row r="74" spans="1:6" x14ac:dyDescent="0.3">
      <c r="A74" s="1"/>
      <c r="B74" s="1"/>
      <c r="F74" s="32"/>
    </row>
    <row r="75" spans="1:6" x14ac:dyDescent="0.3">
      <c r="A75" s="1"/>
      <c r="B75" s="1"/>
      <c r="F75" s="32"/>
    </row>
    <row r="76" spans="1:6" x14ac:dyDescent="0.3">
      <c r="A76" s="1"/>
      <c r="B76" s="1"/>
      <c r="F76" s="32"/>
    </row>
    <row r="77" spans="1:6" x14ac:dyDescent="0.3">
      <c r="A77" s="1"/>
      <c r="B77" s="1"/>
      <c r="F77" s="32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F5A7-775C-48AC-A3CD-EFDD2103EF34}">
  <dimension ref="A1:S173"/>
  <sheetViews>
    <sheetView tabSelected="1" workbookViewId="0">
      <selection activeCell="P22" sqref="P22"/>
    </sheetView>
  </sheetViews>
  <sheetFormatPr defaultRowHeight="16.5" x14ac:dyDescent="0.3"/>
  <cols>
    <col min="1" max="1" width="9.140625" style="33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11</v>
      </c>
      <c r="H1" s="7" t="s">
        <v>31</v>
      </c>
      <c r="K1" s="7" t="s">
        <v>18</v>
      </c>
      <c r="O1" s="7" t="s">
        <v>26</v>
      </c>
      <c r="R1" s="7" t="s">
        <v>26</v>
      </c>
    </row>
    <row r="2" spans="1:19" x14ac:dyDescent="0.3">
      <c r="B2" s="82" t="s">
        <v>10</v>
      </c>
      <c r="C2" s="52">
        <v>1010</v>
      </c>
      <c r="D2" s="7" t="s">
        <v>56</v>
      </c>
      <c r="E2" s="4"/>
      <c r="F2" s="4"/>
      <c r="G2" s="83"/>
      <c r="H2" s="1" t="s">
        <v>32</v>
      </c>
      <c r="I2" s="52">
        <v>0</v>
      </c>
      <c r="J2" s="52">
        <f>C2</f>
        <v>1010</v>
      </c>
      <c r="K2" s="52">
        <v>6689</v>
      </c>
      <c r="L2" s="44">
        <f>J2*K2</f>
        <v>6755890</v>
      </c>
      <c r="O2" s="49" t="s">
        <v>28</v>
      </c>
      <c r="P2" s="50">
        <f>C33</f>
        <v>8260000</v>
      </c>
      <c r="R2" s="19">
        <f>P2*0.025/12</f>
        <v>17208.333333333332</v>
      </c>
      <c r="S2" s="17" t="s">
        <v>27</v>
      </c>
    </row>
    <row r="3" spans="1:19" x14ac:dyDescent="0.3">
      <c r="B3" s="22" t="s">
        <v>6</v>
      </c>
      <c r="C3" s="17">
        <v>8000</v>
      </c>
      <c r="D3" s="84"/>
      <c r="E3" s="85"/>
      <c r="F3" s="85"/>
      <c r="G3" s="84"/>
      <c r="H3" s="1" t="s">
        <v>33</v>
      </c>
      <c r="I3" s="52">
        <f>MROUND(I2/10.764,1)</f>
        <v>0</v>
      </c>
      <c r="J3" s="52"/>
      <c r="K3" s="44"/>
      <c r="L3" s="44">
        <f>N16</f>
        <v>180000</v>
      </c>
      <c r="O3" s="49" t="s">
        <v>28</v>
      </c>
      <c r="P3" s="50">
        <f>C33</f>
        <v>8260000</v>
      </c>
      <c r="Q3" s="7"/>
      <c r="R3" s="19">
        <f>P3*0.04/12</f>
        <v>27533.333333333332</v>
      </c>
      <c r="S3" s="51" t="s">
        <v>29</v>
      </c>
    </row>
    <row r="4" spans="1:19" x14ac:dyDescent="0.3">
      <c r="B4" s="86" t="s">
        <v>15</v>
      </c>
      <c r="C4" s="44">
        <f>ROUND((C2*C3),0)</f>
        <v>8080000</v>
      </c>
      <c r="F4" s="21"/>
      <c r="G4" s="21"/>
      <c r="I4" s="44"/>
      <c r="J4" s="52"/>
      <c r="K4" s="44"/>
      <c r="L4" s="44">
        <f>SUM(L2:L3)</f>
        <v>6935890</v>
      </c>
      <c r="O4" s="49" t="s">
        <v>28</v>
      </c>
      <c r="P4" s="50">
        <f>C33</f>
        <v>8260000</v>
      </c>
      <c r="Q4" s="7"/>
      <c r="R4" s="19">
        <f>P4*0.033/12</f>
        <v>22715</v>
      </c>
      <c r="S4" s="17" t="s">
        <v>30</v>
      </c>
    </row>
    <row r="5" spans="1:19" x14ac:dyDescent="0.3">
      <c r="B5" s="13" t="s">
        <v>12</v>
      </c>
    </row>
    <row r="6" spans="1:19" s="3" customFormat="1" ht="60" x14ac:dyDescent="0.2">
      <c r="A6" s="34" t="s">
        <v>16</v>
      </c>
      <c r="B6" s="4" t="s">
        <v>20</v>
      </c>
      <c r="C6" s="4" t="s">
        <v>23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22</v>
      </c>
      <c r="I6" s="5" t="s">
        <v>21</v>
      </c>
      <c r="J6" s="8" t="s">
        <v>3</v>
      </c>
      <c r="K6" s="8" t="s">
        <v>4</v>
      </c>
      <c r="L6" s="5" t="s">
        <v>13</v>
      </c>
      <c r="M6" s="36" t="s">
        <v>19</v>
      </c>
      <c r="N6" s="5" t="s">
        <v>14</v>
      </c>
      <c r="O6" s="5" t="s">
        <v>35</v>
      </c>
    </row>
    <row r="7" spans="1:19" s="3" customFormat="1" ht="15" x14ac:dyDescent="0.2">
      <c r="A7" s="34"/>
      <c r="B7" s="4"/>
      <c r="C7" s="5" t="s">
        <v>36</v>
      </c>
      <c r="D7" s="4"/>
      <c r="E7" s="4"/>
      <c r="F7" s="4"/>
      <c r="G7" s="35" t="s">
        <v>24</v>
      </c>
      <c r="H7" s="5"/>
      <c r="I7" s="5"/>
      <c r="J7" s="8"/>
      <c r="K7" s="8"/>
      <c r="L7" s="8" t="s">
        <v>25</v>
      </c>
      <c r="M7" s="8" t="s">
        <v>25</v>
      </c>
      <c r="N7" s="8" t="s">
        <v>25</v>
      </c>
      <c r="O7" s="8" t="s">
        <v>25</v>
      </c>
    </row>
    <row r="8" spans="1:19" s="11" customFormat="1" x14ac:dyDescent="0.3">
      <c r="A8" s="41">
        <v>1</v>
      </c>
      <c r="B8" s="38"/>
      <c r="C8" s="52">
        <v>1200</v>
      </c>
      <c r="D8" s="42">
        <v>1949</v>
      </c>
      <c r="E8" s="42">
        <v>2023</v>
      </c>
      <c r="F8" s="42">
        <v>60</v>
      </c>
      <c r="G8" s="45">
        <v>1500</v>
      </c>
      <c r="H8" s="46">
        <f t="shared" ref="H8:H15" si="0">E8-D8</f>
        <v>74</v>
      </c>
      <c r="I8" s="46">
        <f t="shared" ref="I8:I15" si="1">F8-H8</f>
        <v>-14</v>
      </c>
      <c r="J8" s="46">
        <f t="shared" ref="J8:J15" si="2">IF(H8&gt;=5,90*H8/F8,0)</f>
        <v>111</v>
      </c>
      <c r="K8" s="46">
        <f t="shared" ref="K8:K15" si="3">G8/100*J8</f>
        <v>1665</v>
      </c>
      <c r="L8" s="46">
        <f>ROUND(IF((G8-K8)&lt;(G8*10%),(G8*10%),(G8-K8)),0)</f>
        <v>150</v>
      </c>
      <c r="M8" s="46">
        <f t="shared" ref="M8:M15" si="4">O8-N8</f>
        <v>1620000</v>
      </c>
      <c r="N8" s="46">
        <f t="shared" ref="N8:N15" si="5">ROUND((L8*C8),0)</f>
        <v>180000</v>
      </c>
      <c r="O8" s="46">
        <f t="shared" ref="O8:O15" si="6">ROUND((C8*G8),0)</f>
        <v>1800000</v>
      </c>
    </row>
    <row r="9" spans="1:19" s="11" customFormat="1" x14ac:dyDescent="0.25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5">
        <v>0</v>
      </c>
      <c r="H9" s="46">
        <f t="shared" si="0"/>
        <v>0</v>
      </c>
      <c r="I9" s="46">
        <f t="shared" si="1"/>
        <v>60</v>
      </c>
      <c r="J9" s="46">
        <f t="shared" si="2"/>
        <v>0</v>
      </c>
      <c r="K9" s="46">
        <f t="shared" si="3"/>
        <v>0</v>
      </c>
      <c r="L9" s="46">
        <f t="shared" ref="L8:L15" si="7">ROUND((G9-K9),0)</f>
        <v>0</v>
      </c>
      <c r="M9" s="46">
        <f t="shared" si="4"/>
        <v>0</v>
      </c>
      <c r="N9" s="46">
        <f t="shared" si="5"/>
        <v>0</v>
      </c>
      <c r="O9" s="46">
        <f t="shared" si="6"/>
        <v>0</v>
      </c>
    </row>
    <row r="10" spans="1:19" s="11" customFormat="1" ht="17.25" customHeight="1" x14ac:dyDescent="0.25">
      <c r="A10" s="41">
        <v>3</v>
      </c>
      <c r="B10" s="38"/>
      <c r="C10" s="37">
        <v>0</v>
      </c>
      <c r="D10" s="42">
        <v>0</v>
      </c>
      <c r="E10" s="42">
        <v>0</v>
      </c>
      <c r="F10" s="42">
        <v>60</v>
      </c>
      <c r="G10" s="45">
        <v>0</v>
      </c>
      <c r="H10" s="46">
        <f t="shared" si="0"/>
        <v>0</v>
      </c>
      <c r="I10" s="46">
        <f t="shared" si="1"/>
        <v>60</v>
      </c>
      <c r="J10" s="46">
        <f t="shared" si="2"/>
        <v>0</v>
      </c>
      <c r="K10" s="46">
        <f t="shared" si="3"/>
        <v>0</v>
      </c>
      <c r="L10" s="46">
        <f t="shared" si="7"/>
        <v>0</v>
      </c>
      <c r="M10" s="46">
        <f t="shared" si="4"/>
        <v>0</v>
      </c>
      <c r="N10" s="46">
        <f t="shared" si="5"/>
        <v>0</v>
      </c>
      <c r="O10" s="46">
        <f t="shared" si="6"/>
        <v>0</v>
      </c>
    </row>
    <row r="11" spans="1:19" s="11" customFormat="1" x14ac:dyDescent="0.25">
      <c r="A11" s="43">
        <v>4</v>
      </c>
      <c r="B11" s="38"/>
      <c r="C11" s="37">
        <v>0</v>
      </c>
      <c r="D11" s="42">
        <v>0</v>
      </c>
      <c r="E11" s="42">
        <v>0</v>
      </c>
      <c r="F11" s="42">
        <v>60</v>
      </c>
      <c r="G11" s="45">
        <v>0</v>
      </c>
      <c r="H11" s="46">
        <f t="shared" si="0"/>
        <v>0</v>
      </c>
      <c r="I11" s="46">
        <f t="shared" si="1"/>
        <v>60</v>
      </c>
      <c r="J11" s="46">
        <f t="shared" si="2"/>
        <v>0</v>
      </c>
      <c r="K11" s="46">
        <f t="shared" si="3"/>
        <v>0</v>
      </c>
      <c r="L11" s="46">
        <f t="shared" si="7"/>
        <v>0</v>
      </c>
      <c r="M11" s="46">
        <f t="shared" si="4"/>
        <v>0</v>
      </c>
      <c r="N11" s="46">
        <f t="shared" si="5"/>
        <v>0</v>
      </c>
      <c r="O11" s="46">
        <f t="shared" si="6"/>
        <v>0</v>
      </c>
    </row>
    <row r="12" spans="1:19" s="11" customFormat="1" x14ac:dyDescent="0.25">
      <c r="A12" s="41">
        <v>5</v>
      </c>
      <c r="B12" s="38"/>
      <c r="C12" s="37">
        <v>0</v>
      </c>
      <c r="D12" s="42">
        <v>0</v>
      </c>
      <c r="E12" s="42">
        <v>0</v>
      </c>
      <c r="F12" s="42">
        <v>60</v>
      </c>
      <c r="G12" s="45">
        <v>0</v>
      </c>
      <c r="H12" s="46">
        <f t="shared" si="0"/>
        <v>0</v>
      </c>
      <c r="I12" s="46">
        <f t="shared" si="1"/>
        <v>60</v>
      </c>
      <c r="J12" s="46">
        <f t="shared" si="2"/>
        <v>0</v>
      </c>
      <c r="K12" s="46">
        <f t="shared" si="3"/>
        <v>0</v>
      </c>
      <c r="L12" s="46">
        <f t="shared" si="7"/>
        <v>0</v>
      </c>
      <c r="M12" s="46">
        <f t="shared" si="4"/>
        <v>0</v>
      </c>
      <c r="N12" s="46">
        <f t="shared" si="5"/>
        <v>0</v>
      </c>
      <c r="O12" s="46">
        <f t="shared" si="6"/>
        <v>0</v>
      </c>
    </row>
    <row r="13" spans="1:19" x14ac:dyDescent="0.3">
      <c r="A13" s="87">
        <v>6</v>
      </c>
      <c r="B13" s="38"/>
      <c r="C13" s="37">
        <v>0</v>
      </c>
      <c r="D13" s="88">
        <v>0</v>
      </c>
      <c r="E13" s="88">
        <v>0</v>
      </c>
      <c r="F13" s="88">
        <v>60</v>
      </c>
      <c r="G13" s="89">
        <v>0</v>
      </c>
      <c r="H13" s="46">
        <f t="shared" si="0"/>
        <v>0</v>
      </c>
      <c r="I13" s="46">
        <f t="shared" si="1"/>
        <v>60</v>
      </c>
      <c r="J13" s="46">
        <f t="shared" si="2"/>
        <v>0</v>
      </c>
      <c r="K13" s="46">
        <f t="shared" si="3"/>
        <v>0</v>
      </c>
      <c r="L13" s="46">
        <f t="shared" si="7"/>
        <v>0</v>
      </c>
      <c r="M13" s="90">
        <f t="shared" si="4"/>
        <v>0</v>
      </c>
      <c r="N13" s="46">
        <f t="shared" si="5"/>
        <v>0</v>
      </c>
      <c r="O13" s="46">
        <f t="shared" si="6"/>
        <v>0</v>
      </c>
    </row>
    <row r="14" spans="1:19" x14ac:dyDescent="0.3">
      <c r="A14" s="22">
        <v>7</v>
      </c>
      <c r="B14" s="38"/>
      <c r="C14" s="37">
        <v>0</v>
      </c>
      <c r="D14" s="88">
        <v>0</v>
      </c>
      <c r="E14" s="88">
        <v>0</v>
      </c>
      <c r="F14" s="88">
        <v>60</v>
      </c>
      <c r="G14" s="89">
        <v>0</v>
      </c>
      <c r="H14" s="46">
        <f t="shared" si="0"/>
        <v>0</v>
      </c>
      <c r="I14" s="46">
        <f t="shared" si="1"/>
        <v>60</v>
      </c>
      <c r="J14" s="46">
        <f t="shared" si="2"/>
        <v>0</v>
      </c>
      <c r="K14" s="46">
        <f t="shared" si="3"/>
        <v>0</v>
      </c>
      <c r="L14" s="46">
        <f t="shared" si="7"/>
        <v>0</v>
      </c>
      <c r="M14" s="90">
        <f t="shared" si="4"/>
        <v>0</v>
      </c>
      <c r="N14" s="46">
        <f t="shared" si="5"/>
        <v>0</v>
      </c>
      <c r="O14" s="46">
        <f t="shared" si="6"/>
        <v>0</v>
      </c>
    </row>
    <row r="15" spans="1:19" x14ac:dyDescent="0.3">
      <c r="A15" s="87">
        <v>8</v>
      </c>
      <c r="B15" s="38"/>
      <c r="C15" s="37">
        <v>0</v>
      </c>
      <c r="D15" s="88">
        <v>0</v>
      </c>
      <c r="E15" s="88">
        <v>0</v>
      </c>
      <c r="F15" s="88">
        <v>60</v>
      </c>
      <c r="G15" s="89">
        <v>0</v>
      </c>
      <c r="H15" s="46">
        <f t="shared" si="0"/>
        <v>0</v>
      </c>
      <c r="I15" s="46">
        <f t="shared" si="1"/>
        <v>60</v>
      </c>
      <c r="J15" s="46">
        <f t="shared" si="2"/>
        <v>0</v>
      </c>
      <c r="K15" s="46">
        <f t="shared" si="3"/>
        <v>0</v>
      </c>
      <c r="L15" s="46">
        <f t="shared" si="7"/>
        <v>0</v>
      </c>
      <c r="M15" s="90">
        <f t="shared" si="4"/>
        <v>0</v>
      </c>
      <c r="N15" s="46">
        <f t="shared" si="5"/>
        <v>0</v>
      </c>
      <c r="O15" s="46">
        <f t="shared" si="6"/>
        <v>0</v>
      </c>
    </row>
    <row r="16" spans="1:19" x14ac:dyDescent="0.3">
      <c r="A16" s="22"/>
      <c r="B16" s="39"/>
      <c r="C16" s="40"/>
      <c r="D16" s="40"/>
      <c r="E16" s="40"/>
      <c r="F16" s="6"/>
      <c r="G16" s="46"/>
      <c r="H16" s="46"/>
      <c r="I16" s="46"/>
      <c r="J16" s="47"/>
      <c r="K16" s="46"/>
      <c r="L16" s="47"/>
      <c r="M16" s="46">
        <f>SUM(M8:M15)</f>
        <v>1620000</v>
      </c>
      <c r="N16" s="46">
        <f>SUM(N8:N15)</f>
        <v>180000</v>
      </c>
      <c r="O16" s="46">
        <f>SUM(O8:O15)</f>
        <v>1800000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5"/>
      <c r="L17" s="16"/>
      <c r="M17" s="12"/>
      <c r="N17" s="23"/>
      <c r="O17" s="23"/>
    </row>
    <row r="18" spans="1:15" x14ac:dyDescent="0.3">
      <c r="B18" s="96" t="s">
        <v>57</v>
      </c>
      <c r="C18" s="96"/>
      <c r="D18" s="11"/>
      <c r="E18" s="11"/>
      <c r="F18" s="12"/>
      <c r="G18" s="12"/>
      <c r="H18" s="12"/>
      <c r="I18" s="12"/>
      <c r="J18" s="11"/>
      <c r="K18" s="15"/>
      <c r="L18" s="16"/>
      <c r="M18" s="12"/>
      <c r="N18" s="23"/>
      <c r="O18" s="23"/>
    </row>
    <row r="19" spans="1:15" x14ac:dyDescent="0.3">
      <c r="B19" s="82" t="s">
        <v>58</v>
      </c>
      <c r="C19" s="91">
        <v>0</v>
      </c>
      <c r="D19" s="11"/>
      <c r="E19" s="11"/>
      <c r="F19" s="12"/>
      <c r="G19" s="12"/>
      <c r="H19" s="12"/>
      <c r="I19" s="12"/>
      <c r="J19" s="11"/>
      <c r="K19" s="15"/>
      <c r="L19" s="16"/>
      <c r="M19" s="12"/>
      <c r="N19" s="23"/>
      <c r="O19" s="23"/>
    </row>
    <row r="20" spans="1:15" x14ac:dyDescent="0.3">
      <c r="B20" s="22" t="s">
        <v>6</v>
      </c>
      <c r="C20" s="92">
        <v>0</v>
      </c>
      <c r="D20" s="11"/>
      <c r="E20" s="11"/>
      <c r="F20" s="12"/>
      <c r="G20" s="12"/>
      <c r="H20" s="12"/>
      <c r="I20" s="12"/>
      <c r="J20" s="11"/>
      <c r="K20" s="15"/>
      <c r="L20" s="16"/>
      <c r="M20" s="12"/>
      <c r="N20" s="23"/>
      <c r="O20" s="23"/>
    </row>
    <row r="21" spans="1:15" x14ac:dyDescent="0.3">
      <c r="B21" s="22" t="s">
        <v>59</v>
      </c>
      <c r="C21" s="90">
        <f>ROUND((C19*C20),0)</f>
        <v>0</v>
      </c>
      <c r="D21" s="11"/>
      <c r="E21" s="11"/>
      <c r="F21" s="12"/>
      <c r="G21" s="12"/>
      <c r="H21" s="12"/>
      <c r="I21" s="12"/>
      <c r="J21" s="11"/>
      <c r="K21" s="15"/>
      <c r="L21" s="16"/>
      <c r="M21" s="12"/>
      <c r="N21" s="23"/>
      <c r="O21" s="23"/>
    </row>
    <row r="22" spans="1:15" x14ac:dyDescent="0.3">
      <c r="B22" s="10"/>
      <c r="C22" s="11"/>
      <c r="D22" s="11"/>
      <c r="E22" s="11"/>
      <c r="F22" s="12"/>
      <c r="G22" s="12"/>
      <c r="H22" s="12"/>
      <c r="I22" s="12"/>
      <c r="J22" s="11"/>
      <c r="K22" s="15"/>
      <c r="L22" s="16"/>
      <c r="M22" s="12"/>
      <c r="N22" s="23"/>
      <c r="O22" s="23"/>
    </row>
    <row r="23" spans="1:15" ht="22.5" customHeight="1" x14ac:dyDescent="0.3">
      <c r="B23" s="97" t="s">
        <v>60</v>
      </c>
      <c r="C23" s="98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82" t="s">
        <v>10</v>
      </c>
      <c r="C24" s="91">
        <v>0</v>
      </c>
      <c r="E24" s="24"/>
      <c r="F24" s="24"/>
      <c r="G24" s="93"/>
      <c r="H24" s="14"/>
      <c r="I24" s="14"/>
      <c r="L24" s="20"/>
    </row>
    <row r="25" spans="1:15" x14ac:dyDescent="0.3">
      <c r="B25" s="22" t="s">
        <v>6</v>
      </c>
      <c r="C25" s="92">
        <v>0</v>
      </c>
      <c r="D25" s="94"/>
      <c r="E25" s="21"/>
      <c r="F25" s="21"/>
      <c r="G25" s="15"/>
      <c r="H25" s="14"/>
      <c r="I25" s="14">
        <v>17</v>
      </c>
      <c r="J25" s="1">
        <v>4</v>
      </c>
      <c r="K25" s="7">
        <f>J25/12</f>
        <v>0.33333333333333331</v>
      </c>
      <c r="L25" s="20">
        <f>I25+K25</f>
        <v>17.333333333333332</v>
      </c>
    </row>
    <row r="26" spans="1:15" x14ac:dyDescent="0.3">
      <c r="B26" s="22" t="s">
        <v>59</v>
      </c>
      <c r="C26" s="90">
        <f>ROUND((C24*C25),0)</f>
        <v>0</v>
      </c>
      <c r="D26" s="9"/>
      <c r="E26" s="9"/>
      <c r="F26" s="20"/>
      <c r="H26" s="14"/>
      <c r="I26" s="14">
        <v>42</v>
      </c>
      <c r="J26" s="1">
        <v>1</v>
      </c>
      <c r="K26" s="7">
        <f>J26/12</f>
        <v>8.3333333333333329E-2</v>
      </c>
      <c r="L26" s="20">
        <f>I26+K26</f>
        <v>42.083333333333336</v>
      </c>
    </row>
    <row r="27" spans="1:15" x14ac:dyDescent="0.3">
      <c r="B27" s="33"/>
      <c r="C27" s="18"/>
      <c r="D27" s="9"/>
      <c r="E27" s="9"/>
      <c r="F27" s="20"/>
      <c r="H27" s="14"/>
      <c r="I27" s="14"/>
      <c r="L27" s="20">
        <f>L25*L26</f>
        <v>729.44444444444446</v>
      </c>
    </row>
    <row r="28" spans="1:15" x14ac:dyDescent="0.3">
      <c r="C28" s="9" t="s">
        <v>61</v>
      </c>
      <c r="D28" s="9"/>
      <c r="E28" s="9"/>
      <c r="F28" s="20"/>
      <c r="H28" s="14"/>
      <c r="I28" s="14"/>
      <c r="L28" s="20"/>
    </row>
    <row r="29" spans="1:15" x14ac:dyDescent="0.3">
      <c r="B29" s="2" t="s">
        <v>11</v>
      </c>
      <c r="C29" s="44">
        <f>C4</f>
        <v>8080000</v>
      </c>
      <c r="D29" s="18"/>
      <c r="E29" s="18"/>
      <c r="F29" s="18"/>
      <c r="G29" s="18"/>
      <c r="H29" s="19"/>
      <c r="I29" s="19"/>
      <c r="L29" s="17"/>
    </row>
    <row r="30" spans="1:15" x14ac:dyDescent="0.3">
      <c r="B30" s="2" t="s">
        <v>12</v>
      </c>
      <c r="C30" s="44">
        <f>N16</f>
        <v>180000</v>
      </c>
      <c r="D30" s="18"/>
      <c r="E30" s="18"/>
      <c r="F30" s="18"/>
      <c r="G30" s="18"/>
      <c r="H30" s="19"/>
      <c r="I30" s="19"/>
      <c r="L30" s="19"/>
    </row>
    <row r="31" spans="1:15" x14ac:dyDescent="0.3">
      <c r="B31" s="2" t="s">
        <v>62</v>
      </c>
      <c r="C31" s="44">
        <f>C21</f>
        <v>0</v>
      </c>
      <c r="D31" s="18"/>
      <c r="E31" s="18"/>
      <c r="F31" s="18"/>
      <c r="G31" s="18"/>
      <c r="H31" s="19"/>
      <c r="I31" s="19"/>
      <c r="L31" s="19"/>
    </row>
    <row r="32" spans="1:15" x14ac:dyDescent="0.3">
      <c r="A32" s="1"/>
      <c r="B32" s="2" t="s">
        <v>63</v>
      </c>
      <c r="C32" s="44">
        <f>C26</f>
        <v>0</v>
      </c>
      <c r="D32" s="18"/>
      <c r="E32" s="18"/>
      <c r="F32" s="18"/>
      <c r="G32" s="18"/>
      <c r="H32" s="19"/>
      <c r="I32" s="19"/>
      <c r="L32" s="19"/>
    </row>
    <row r="33" spans="1:15" x14ac:dyDescent="0.3">
      <c r="A33" s="1"/>
      <c r="B33" s="13" t="s">
        <v>7</v>
      </c>
      <c r="C33" s="48">
        <f>C29+C30+C31+C32</f>
        <v>8260000</v>
      </c>
      <c r="D33" s="17"/>
      <c r="F33" s="17"/>
    </row>
    <row r="34" spans="1:15" x14ac:dyDescent="0.3">
      <c r="A34" s="1"/>
      <c r="B34" s="13" t="s">
        <v>8</v>
      </c>
      <c r="C34" s="48">
        <f>MROUND(C33*90%,1)</f>
        <v>7434000</v>
      </c>
      <c r="D34" s="19"/>
      <c r="F34" s="17"/>
      <c r="H34" s="26"/>
      <c r="I34" s="26"/>
    </row>
    <row r="35" spans="1:15" x14ac:dyDescent="0.3">
      <c r="A35" s="1"/>
      <c r="B35" s="13" t="s">
        <v>9</v>
      </c>
      <c r="C35" s="48">
        <f>MROUND(C33*80%,1)</f>
        <v>6608000</v>
      </c>
      <c r="D35" s="19"/>
      <c r="F35" s="17"/>
      <c r="H35" s="26"/>
      <c r="I35" s="26"/>
    </row>
    <row r="36" spans="1:15" x14ac:dyDescent="0.3">
      <c r="A36" s="1"/>
      <c r="B36" s="2" t="s">
        <v>17</v>
      </c>
      <c r="C36" s="44">
        <f>O16</f>
        <v>1800000</v>
      </c>
      <c r="D36" s="25"/>
      <c r="O36" s="27"/>
    </row>
    <row r="37" spans="1:15" x14ac:dyDescent="0.3">
      <c r="A37" s="1"/>
      <c r="B37" s="13" t="s">
        <v>34</v>
      </c>
      <c r="C37" s="95">
        <f>MROUND(C36*0.85,1)</f>
        <v>1530000</v>
      </c>
      <c r="O37" s="27"/>
    </row>
    <row r="38" spans="1:15" x14ac:dyDescent="0.3">
      <c r="A38" s="1"/>
      <c r="O38" s="27"/>
    </row>
    <row r="39" spans="1:15" x14ac:dyDescent="0.3">
      <c r="A39" s="1"/>
      <c r="L39" s="28"/>
      <c r="O39" s="27"/>
    </row>
    <row r="40" spans="1:15" x14ac:dyDescent="0.3">
      <c r="A40" s="1"/>
      <c r="L40" s="28"/>
      <c r="O40" s="27"/>
    </row>
    <row r="41" spans="1:15" x14ac:dyDescent="0.3">
      <c r="A41" s="1"/>
      <c r="H41" s="26"/>
      <c r="I41" s="26"/>
      <c r="L41" s="28"/>
      <c r="O41" s="27"/>
    </row>
    <row r="42" spans="1:15" x14ac:dyDescent="0.3">
      <c r="A42" s="1"/>
      <c r="L42" s="28"/>
      <c r="O42" s="27"/>
    </row>
    <row r="43" spans="1:15" x14ac:dyDescent="0.3">
      <c r="A43" s="1"/>
      <c r="L43" s="28"/>
      <c r="O43" s="27"/>
    </row>
    <row r="44" spans="1:15" x14ac:dyDescent="0.3">
      <c r="A44" s="1"/>
      <c r="L44" s="28"/>
      <c r="O44" s="27"/>
    </row>
    <row r="45" spans="1:15" x14ac:dyDescent="0.3">
      <c r="A45" s="1"/>
      <c r="L45" s="28"/>
      <c r="O45" s="27"/>
    </row>
    <row r="46" spans="1:15" x14ac:dyDescent="0.3">
      <c r="A46" s="1"/>
    </row>
    <row r="47" spans="1:15" x14ac:dyDescent="0.3">
      <c r="A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</row>
    <row r="57" spans="1:10" x14ac:dyDescent="0.3">
      <c r="A57" s="1"/>
      <c r="B57" s="1"/>
      <c r="F57" s="29"/>
      <c r="G57" s="29"/>
      <c r="H57" s="29"/>
      <c r="I57" s="29"/>
      <c r="J57" s="13"/>
    </row>
    <row r="58" spans="1:10" x14ac:dyDescent="0.3">
      <c r="A58" s="1"/>
      <c r="B58" s="1"/>
      <c r="F58" s="27"/>
      <c r="G58" s="1"/>
      <c r="H58" s="27"/>
      <c r="I58" s="27"/>
    </row>
    <row r="59" spans="1:10" x14ac:dyDescent="0.3">
      <c r="A59" s="1"/>
      <c r="B59" s="1"/>
      <c r="F59" s="27"/>
      <c r="G59" s="27"/>
      <c r="H59" s="30"/>
      <c r="I59" s="30"/>
    </row>
    <row r="60" spans="1:10" x14ac:dyDescent="0.3">
      <c r="A60" s="1"/>
      <c r="B60" s="1"/>
      <c r="F60" s="27"/>
      <c r="G60" s="27"/>
      <c r="H60" s="27"/>
      <c r="I60" s="27"/>
    </row>
    <row r="61" spans="1:10" x14ac:dyDescent="0.3">
      <c r="A61" s="1"/>
      <c r="B61" s="1"/>
      <c r="F61" s="27"/>
      <c r="G61" s="31"/>
      <c r="H61" s="27"/>
      <c r="I61" s="27"/>
    </row>
    <row r="62" spans="1:10" x14ac:dyDescent="0.3">
      <c r="A62" s="1"/>
      <c r="B62" s="1"/>
      <c r="F62" s="27"/>
      <c r="G62" s="27"/>
      <c r="H62" s="27"/>
      <c r="I62" s="27"/>
    </row>
    <row r="63" spans="1:10" x14ac:dyDescent="0.3">
      <c r="A63" s="1"/>
      <c r="B63" s="1"/>
      <c r="F63" s="27"/>
      <c r="G63" s="27"/>
      <c r="H63" s="27"/>
      <c r="I63" s="27"/>
    </row>
    <row r="64" spans="1:10" x14ac:dyDescent="0.3">
      <c r="A64" s="1"/>
      <c r="B64" s="1"/>
      <c r="F64" s="27"/>
      <c r="G64" s="27"/>
      <c r="H64" s="27"/>
      <c r="I64" s="27"/>
    </row>
    <row r="65" spans="1:9" x14ac:dyDescent="0.3">
      <c r="A65" s="1"/>
      <c r="B65" s="1"/>
      <c r="F65" s="27"/>
      <c r="G65" s="27"/>
      <c r="H65" s="27"/>
      <c r="I65" s="27"/>
    </row>
    <row r="66" spans="1:9" x14ac:dyDescent="0.3">
      <c r="A66" s="1"/>
      <c r="B66" s="1"/>
      <c r="F66" s="27"/>
      <c r="G66" s="27"/>
      <c r="H66" s="27"/>
      <c r="I66" s="27"/>
    </row>
    <row r="67" spans="1:9" x14ac:dyDescent="0.3">
      <c r="A67" s="1"/>
      <c r="B67" s="1"/>
      <c r="F67" s="27"/>
      <c r="G67" s="27"/>
      <c r="H67" s="27"/>
      <c r="I67" s="27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</row>
    <row r="73" spans="1:9" x14ac:dyDescent="0.3">
      <c r="A73" s="1"/>
      <c r="B73" s="1"/>
      <c r="F73" s="32"/>
    </row>
    <row r="74" spans="1:9" x14ac:dyDescent="0.3">
      <c r="A74" s="1"/>
      <c r="B74" s="1"/>
      <c r="F74" s="32"/>
    </row>
    <row r="75" spans="1:9" x14ac:dyDescent="0.3">
      <c r="A75" s="1"/>
      <c r="B75" s="1"/>
      <c r="F75" s="32"/>
    </row>
    <row r="76" spans="1:9" x14ac:dyDescent="0.3">
      <c r="A76" s="1"/>
      <c r="B76" s="1"/>
      <c r="F76" s="32"/>
    </row>
    <row r="77" spans="1:9" x14ac:dyDescent="0.3">
      <c r="A77" s="1"/>
      <c r="B77" s="1"/>
      <c r="F77" s="32"/>
    </row>
    <row r="78" spans="1:9" x14ac:dyDescent="0.3">
      <c r="A78" s="1"/>
      <c r="B78" s="1"/>
      <c r="F78" s="32"/>
    </row>
    <row r="79" spans="1:9" x14ac:dyDescent="0.3">
      <c r="A79" s="1"/>
      <c r="B79" s="1"/>
      <c r="F79" s="32"/>
    </row>
    <row r="80" spans="1:9" x14ac:dyDescent="0.3">
      <c r="A80" s="1"/>
      <c r="B80" s="1"/>
      <c r="F80" s="32"/>
    </row>
    <row r="81" spans="1:6" x14ac:dyDescent="0.3">
      <c r="A81" s="1"/>
      <c r="B81" s="1"/>
      <c r="F81" s="32"/>
    </row>
    <row r="82" spans="1:6" x14ac:dyDescent="0.3">
      <c r="A82" s="1"/>
      <c r="B82" s="1"/>
      <c r="F82" s="32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</sheetData>
  <mergeCells count="2">
    <mergeCell ref="B18:C18"/>
    <mergeCell ref="B23: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opLeftCell="A7" workbookViewId="0">
      <selection activeCell="L14" sqref="L14"/>
    </sheetView>
  </sheetViews>
  <sheetFormatPr defaultRowHeight="15" x14ac:dyDescent="0.25"/>
  <cols>
    <col min="2" max="2" width="20" customWidth="1"/>
    <col min="3" max="3" width="20.7109375" customWidth="1"/>
    <col min="7" max="7" width="16.140625" customWidth="1"/>
    <col min="8" max="8" width="19" customWidth="1"/>
  </cols>
  <sheetData>
    <row r="1" spans="1:8" ht="26.25" x14ac:dyDescent="0.4">
      <c r="A1" t="s">
        <v>46</v>
      </c>
      <c r="F1" t="s">
        <v>47</v>
      </c>
    </row>
    <row r="2" spans="1:8" x14ac:dyDescent="0.25">
      <c r="A2" t="s">
        <v>48</v>
      </c>
      <c r="B2" t="s">
        <v>49</v>
      </c>
      <c r="C2" t="s">
        <v>50</v>
      </c>
      <c r="F2" t="s">
        <v>48</v>
      </c>
      <c r="G2" t="s">
        <v>49</v>
      </c>
      <c r="H2" t="s">
        <v>50</v>
      </c>
    </row>
    <row r="3" spans="1:8" x14ac:dyDescent="0.25">
      <c r="A3">
        <v>1</v>
      </c>
      <c r="B3" s="73"/>
      <c r="C3" s="74">
        <f t="shared" ref="C3:C12" si="0">B3*10.76</f>
        <v>0</v>
      </c>
      <c r="F3">
        <v>1</v>
      </c>
      <c r="H3" s="75">
        <f t="shared" ref="H3:H12" si="1">G3/10.76</f>
        <v>0</v>
      </c>
    </row>
    <row r="4" spans="1:8" x14ac:dyDescent="0.25">
      <c r="A4">
        <v>2</v>
      </c>
      <c r="B4" s="73"/>
      <c r="C4" s="74">
        <f t="shared" si="0"/>
        <v>0</v>
      </c>
      <c r="F4">
        <v>2</v>
      </c>
      <c r="H4" s="75">
        <f t="shared" si="1"/>
        <v>0</v>
      </c>
    </row>
    <row r="5" spans="1:8" x14ac:dyDescent="0.25">
      <c r="A5">
        <v>3</v>
      </c>
      <c r="B5" s="73"/>
      <c r="C5" s="74">
        <f t="shared" si="0"/>
        <v>0</v>
      </c>
      <c r="F5">
        <v>3</v>
      </c>
      <c r="H5" s="75">
        <f t="shared" si="1"/>
        <v>0</v>
      </c>
    </row>
    <row r="6" spans="1:8" x14ac:dyDescent="0.25">
      <c r="A6">
        <v>4</v>
      </c>
      <c r="B6" s="73"/>
      <c r="C6" s="74">
        <f t="shared" si="0"/>
        <v>0</v>
      </c>
      <c r="F6">
        <v>4</v>
      </c>
      <c r="H6" s="75">
        <f t="shared" si="1"/>
        <v>0</v>
      </c>
    </row>
    <row r="7" spans="1:8" x14ac:dyDescent="0.25">
      <c r="A7">
        <v>5</v>
      </c>
      <c r="B7" s="73"/>
      <c r="C7" s="74">
        <f t="shared" si="0"/>
        <v>0</v>
      </c>
      <c r="F7">
        <v>5</v>
      </c>
      <c r="H7" s="75">
        <f t="shared" si="1"/>
        <v>0</v>
      </c>
    </row>
    <row r="8" spans="1:8" x14ac:dyDescent="0.25">
      <c r="A8">
        <v>6</v>
      </c>
      <c r="B8" s="73"/>
      <c r="C8" s="74">
        <f t="shared" si="0"/>
        <v>0</v>
      </c>
      <c r="F8">
        <v>6</v>
      </c>
      <c r="H8" s="75">
        <f t="shared" si="1"/>
        <v>0</v>
      </c>
    </row>
    <row r="9" spans="1:8" x14ac:dyDescent="0.25">
      <c r="A9">
        <v>7</v>
      </c>
      <c r="B9" s="73"/>
      <c r="C9" s="74">
        <f t="shared" si="0"/>
        <v>0</v>
      </c>
      <c r="F9">
        <v>7</v>
      </c>
      <c r="H9" s="75">
        <f t="shared" si="1"/>
        <v>0</v>
      </c>
    </row>
    <row r="10" spans="1:8" x14ac:dyDescent="0.25">
      <c r="A10">
        <v>8</v>
      </c>
      <c r="B10" s="73"/>
      <c r="C10" s="74">
        <f t="shared" si="0"/>
        <v>0</v>
      </c>
      <c r="F10">
        <v>8</v>
      </c>
      <c r="H10" s="75">
        <f t="shared" si="1"/>
        <v>0</v>
      </c>
    </row>
    <row r="11" spans="1:8" x14ac:dyDescent="0.25">
      <c r="A11">
        <v>9</v>
      </c>
      <c r="B11" s="73"/>
      <c r="C11" s="74">
        <f t="shared" si="0"/>
        <v>0</v>
      </c>
      <c r="F11">
        <v>9</v>
      </c>
      <c r="H11" s="75">
        <f t="shared" si="1"/>
        <v>0</v>
      </c>
    </row>
    <row r="12" spans="1:8" x14ac:dyDescent="0.25">
      <c r="A12">
        <v>10</v>
      </c>
      <c r="B12" s="73"/>
      <c r="C12" s="74">
        <f t="shared" si="0"/>
        <v>0</v>
      </c>
      <c r="F12">
        <v>10</v>
      </c>
      <c r="H12" s="75">
        <f t="shared" si="1"/>
        <v>0</v>
      </c>
    </row>
    <row r="13" spans="1:8" x14ac:dyDescent="0.25">
      <c r="A13" s="76" t="s">
        <v>51</v>
      </c>
      <c r="B13" s="77">
        <f>SUM(B3:B12)</f>
        <v>0</v>
      </c>
      <c r="C13" s="77">
        <f>SUM(C3:C12)</f>
        <v>0</v>
      </c>
      <c r="F13" s="76" t="s">
        <v>51</v>
      </c>
      <c r="G13" s="78">
        <f>SUM(G3:G12)</f>
        <v>0</v>
      </c>
      <c r="H13" s="78">
        <f>SUM(H3:H12)</f>
        <v>0</v>
      </c>
    </row>
    <row r="15" spans="1:8" ht="26.25" x14ac:dyDescent="0.4">
      <c r="A15" t="s">
        <v>52</v>
      </c>
      <c r="F15" t="s">
        <v>53</v>
      </c>
    </row>
    <row r="16" spans="1:8" x14ac:dyDescent="0.25">
      <c r="A16" t="s">
        <v>48</v>
      </c>
      <c r="B16" t="s">
        <v>50</v>
      </c>
      <c r="C16" t="s">
        <v>49</v>
      </c>
      <c r="F16" t="s">
        <v>48</v>
      </c>
      <c r="G16" t="s">
        <v>50</v>
      </c>
      <c r="H16" t="s">
        <v>49</v>
      </c>
    </row>
    <row r="17" spans="1:8" x14ac:dyDescent="0.25">
      <c r="A17">
        <v>1</v>
      </c>
      <c r="B17" s="73"/>
      <c r="C17" s="74">
        <f t="shared" ref="C17:C26" si="2">B17/10.76</f>
        <v>0</v>
      </c>
      <c r="F17">
        <v>1</v>
      </c>
      <c r="H17" s="75">
        <f t="shared" ref="H17:H26" si="3">G17*10.76</f>
        <v>0</v>
      </c>
    </row>
    <row r="18" spans="1:8" x14ac:dyDescent="0.25">
      <c r="A18">
        <v>2</v>
      </c>
      <c r="B18" s="73"/>
      <c r="C18" s="74">
        <f t="shared" si="2"/>
        <v>0</v>
      </c>
      <c r="F18">
        <v>2</v>
      </c>
      <c r="H18" s="75">
        <f t="shared" si="3"/>
        <v>0</v>
      </c>
    </row>
    <row r="19" spans="1:8" x14ac:dyDescent="0.25">
      <c r="A19">
        <v>3</v>
      </c>
      <c r="B19" s="73"/>
      <c r="C19" s="74">
        <f t="shared" si="2"/>
        <v>0</v>
      </c>
      <c r="F19">
        <v>3</v>
      </c>
      <c r="H19" s="75">
        <f t="shared" si="3"/>
        <v>0</v>
      </c>
    </row>
    <row r="20" spans="1:8" x14ac:dyDescent="0.25">
      <c r="A20">
        <v>4</v>
      </c>
      <c r="B20" s="73"/>
      <c r="C20" s="74">
        <f t="shared" si="2"/>
        <v>0</v>
      </c>
      <c r="F20">
        <v>4</v>
      </c>
      <c r="H20" s="75">
        <f t="shared" si="3"/>
        <v>0</v>
      </c>
    </row>
    <row r="21" spans="1:8" x14ac:dyDescent="0.25">
      <c r="A21">
        <v>5</v>
      </c>
      <c r="B21" s="73"/>
      <c r="C21" s="74">
        <f t="shared" si="2"/>
        <v>0</v>
      </c>
      <c r="F21">
        <v>5</v>
      </c>
      <c r="H21" s="75">
        <f t="shared" si="3"/>
        <v>0</v>
      </c>
    </row>
    <row r="22" spans="1:8" x14ac:dyDescent="0.25">
      <c r="A22">
        <v>6</v>
      </c>
      <c r="B22" s="73"/>
      <c r="C22" s="74">
        <f t="shared" si="2"/>
        <v>0</v>
      </c>
      <c r="F22">
        <v>6</v>
      </c>
      <c r="H22" s="75">
        <f t="shared" si="3"/>
        <v>0</v>
      </c>
    </row>
    <row r="23" spans="1:8" x14ac:dyDescent="0.25">
      <c r="A23">
        <v>7</v>
      </c>
      <c r="B23" s="73"/>
      <c r="C23" s="74">
        <f t="shared" si="2"/>
        <v>0</v>
      </c>
      <c r="F23">
        <v>7</v>
      </c>
      <c r="H23" s="75">
        <f t="shared" si="3"/>
        <v>0</v>
      </c>
    </row>
    <row r="24" spans="1:8" x14ac:dyDescent="0.25">
      <c r="A24">
        <v>8</v>
      </c>
      <c r="B24" s="73"/>
      <c r="C24" s="74">
        <f t="shared" si="2"/>
        <v>0</v>
      </c>
      <c r="F24">
        <v>8</v>
      </c>
      <c r="H24" s="75">
        <f t="shared" si="3"/>
        <v>0</v>
      </c>
    </row>
    <row r="25" spans="1:8" x14ac:dyDescent="0.25">
      <c r="A25">
        <v>9</v>
      </c>
      <c r="B25" s="73"/>
      <c r="C25" s="74">
        <f t="shared" si="2"/>
        <v>0</v>
      </c>
      <c r="F25">
        <v>9</v>
      </c>
      <c r="H25" s="75">
        <f t="shared" si="3"/>
        <v>0</v>
      </c>
    </row>
    <row r="26" spans="1:8" x14ac:dyDescent="0.25">
      <c r="A26">
        <v>10</v>
      </c>
      <c r="B26" s="73"/>
      <c r="C26" s="74">
        <f t="shared" si="2"/>
        <v>0</v>
      </c>
      <c r="F26">
        <v>10</v>
      </c>
      <c r="H26" s="75">
        <f t="shared" si="3"/>
        <v>0</v>
      </c>
    </row>
    <row r="27" spans="1:8" x14ac:dyDescent="0.25">
      <c r="A27" s="76" t="s">
        <v>51</v>
      </c>
      <c r="B27" s="77">
        <f>SUM(B17:B26)</f>
        <v>0</v>
      </c>
      <c r="C27" s="77">
        <f>SUM(C17:C26)</f>
        <v>0</v>
      </c>
      <c r="F27" s="79" t="s">
        <v>51</v>
      </c>
      <c r="G27" s="80">
        <f>SUM(G17:G26)</f>
        <v>0</v>
      </c>
      <c r="H27" s="78">
        <f>SUM(H17:H26)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7:J13"/>
  <sheetViews>
    <sheetView workbookViewId="0">
      <selection activeCell="J9" sqref="J9"/>
    </sheetView>
  </sheetViews>
  <sheetFormatPr defaultRowHeight="15" x14ac:dyDescent="0.25"/>
  <cols>
    <col min="8" max="9" width="13.28515625" customWidth="1"/>
  </cols>
  <sheetData>
    <row r="7" spans="7:10" x14ac:dyDescent="0.25">
      <c r="G7">
        <v>0.33500000000000002</v>
      </c>
    </row>
    <row r="8" spans="7:10" x14ac:dyDescent="0.25">
      <c r="G8">
        <v>0.47299999999999998</v>
      </c>
      <c r="H8">
        <f>G7+G8</f>
        <v>0.80800000000000005</v>
      </c>
      <c r="I8">
        <f>H8*10000</f>
        <v>8080.0000000000009</v>
      </c>
      <c r="J8" t="s">
        <v>55</v>
      </c>
    </row>
    <row r="9" spans="7:10" x14ac:dyDescent="0.25">
      <c r="G9">
        <v>1.754</v>
      </c>
    </row>
    <row r="10" spans="7:10" x14ac:dyDescent="0.25">
      <c r="G10">
        <f>SUM(G7:G9)</f>
        <v>2.5620000000000003</v>
      </c>
      <c r="H10">
        <f>G10*10000</f>
        <v>25620.000000000004</v>
      </c>
      <c r="I10">
        <f>H10*10.764</f>
        <v>275773.68000000005</v>
      </c>
    </row>
    <row r="12" spans="7:10" x14ac:dyDescent="0.25">
      <c r="H12">
        <v>15064</v>
      </c>
    </row>
    <row r="13" spans="7:10" x14ac:dyDescent="0.25">
      <c r="H13">
        <f>H12*10.764</f>
        <v>162148.89599999998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Valuation</vt:lpstr>
      <vt:lpstr>Sheet3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2023-12-02T12:47:23Z</dcterms:modified>
</cp:coreProperties>
</file>