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81C08A7-2E77-4F78-9615-3CB5A3EAB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RR" sheetId="2" r:id="rId2"/>
  </sheets>
  <calcPr calcId="191029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C3" i="1"/>
  <c r="E25" i="1"/>
  <c r="E24" i="1"/>
  <c r="C23" i="1"/>
  <c r="G18" i="1"/>
  <c r="F18" i="1"/>
  <c r="V61" i="2" l="1"/>
  <c r="C7" i="1" l="1"/>
  <c r="C84" i="1" l="1"/>
  <c r="C6" i="1" l="1"/>
  <c r="C14" i="1"/>
  <c r="C8" i="1" l="1"/>
  <c r="C10" i="1"/>
  <c r="C11" i="1" s="1"/>
  <c r="C12" i="1" l="1"/>
  <c r="C13" i="1" s="1"/>
  <c r="C16" i="1" s="1"/>
  <c r="D16" i="1" s="1"/>
  <c r="C19" i="1" l="1"/>
  <c r="D19" i="1"/>
  <c r="D21" i="1" l="1"/>
  <c r="D20" i="1"/>
  <c r="G22" i="1"/>
  <c r="E19" i="1"/>
  <c r="L43" i="1" s="1"/>
  <c r="C21" i="1"/>
  <c r="C20" i="1"/>
  <c r="E20" i="1" l="1"/>
  <c r="L44" i="1" s="1"/>
  <c r="C25" i="1"/>
  <c r="E21" i="1"/>
  <c r="G24" i="1"/>
  <c r="G23" i="1"/>
  <c r="F21" i="1" l="1"/>
  <c r="L45" i="1"/>
</calcChain>
</file>

<file path=xl/sharedStrings.xml><?xml version="1.0" encoding="utf-8"?>
<sst xmlns="http://schemas.openxmlformats.org/spreadsheetml/2006/main" count="33" uniqueCount="27">
  <si>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</si>
  <si>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</si>
  <si>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</si>
  <si>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</si>
  <si>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</si>
  <si>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</si>
  <si>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</si>
  <si>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</si>
  <si>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</si>
  <si>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</si>
  <si>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</si>
  <si>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</si>
  <si>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</si>
  <si>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</si>
  <si>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</si>
  <si>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</si>
  <si>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</si>
  <si>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</si>
  <si>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</si>
  <si>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Completion Certificate</t>
  </si>
  <si>
    <t>PNB-   - Jasmine Creation Pvt. Ltd.</t>
  </si>
  <si>
    <t>FMV</t>
  </si>
  <si>
    <t>PNB</t>
  </si>
  <si>
    <t xml:space="preserve">Jesmine Creation Pvt. Ltd. </t>
  </si>
  <si>
    <t>Tot CA</t>
  </si>
  <si>
    <t>BUA</t>
  </si>
  <si>
    <t>As per Dep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</si>
</sst>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0" xfId="0" applyFont="1"/>
    <xf numFmtId="43" fontId="5" fillId="2" borderId="0" xfId="0" applyNumberFormat="1" applyFont="1" applyFill="1"/>
    <xf numFmtId="43" fontId="4" fillId="3" borderId="0" xfId="0" applyNumberFormat="1" applyFont="1" applyFill="1"/>
    <xf numFmtId="0" fontId="0" fillId="3" borderId="0" xfId="0" applyFill="1"/>
    <xf numFmtId="43" fontId="0" fillId="3" borderId="0" xfId="0" applyNumberFormat="1" applyFill="1"/>
    <xf numFmtId="43" fontId="0" fillId="3" borderId="0" xfId="1" applyFont="1" applyFill="1" applyBorder="1"/>
    <xf numFmtId="0" fontId="6" fillId="3" borderId="0" xfId="0" applyFont="1" applyFill="1"/>
    <xf numFmtId="43" fontId="6" fillId="3" borderId="0" xfId="0" applyNumberFormat="1" applyFont="1" applyFill="1"/>
    <xf numFmtId="10" fontId="5" fillId="2" borderId="0" xfId="0" applyNumberFormat="1" applyFont="1" applyFill="1"/>
    <xf numFmtId="43" fontId="4" fillId="2" borderId="0" xfId="0" applyNumberFormat="1" applyFont="1" applyFill="1"/>
    <xf numFmtId="0" fontId="4" fillId="2" borderId="0" xfId="0" applyFont="1" applyFill="1"/>
    <xf numFmtId="43" fontId="4" fillId="2" borderId="7" xfId="0" applyNumberFormat="1" applyFont="1" applyFill="1" applyBorder="1"/>
    <xf numFmtId="43" fontId="4" fillId="2" borderId="0" xfId="1" applyFont="1" applyFill="1"/>
    <xf numFmtId="1" fontId="0" fillId="0" borderId="0" xfId="0" applyNumberFormat="1"/>
    <xf numFmtId="164" fontId="0" fillId="0" borderId="0" xfId="0" applyNumberFormat="1"/>
    <xf numFmtId="0" fontId="6" fillId="0" borderId="11" xfId="0" applyFont="1" applyBorder="1"/>
    <xf numFmtId="0" fontId="6" fillId="0" borderId="13" xfId="0" applyFont="1" applyBorder="1"/>
    <xf numFmtId="164" fontId="5" fillId="2" borderId="0" xfId="0" applyNumberFormat="1" applyFont="1" applyFill="1"/>
    <xf numFmtId="164" fontId="4" fillId="2" borderId="0" xfId="0" applyNumberFormat="1" applyFont="1" applyFill="1"/>
    <xf numFmtId="1" fontId="8" fillId="0" borderId="0" xfId="0" applyNumberFormat="1" applyFont="1"/>
    <xf numFmtId="164" fontId="6" fillId="0" borderId="0" xfId="0" applyNumberFormat="1" applyFont="1"/>
    <xf numFmtId="164" fontId="6" fillId="2" borderId="0" xfId="0" applyNumberFormat="1" applyFont="1" applyFill="1"/>
    <xf numFmtId="1" fontId="0" fillId="2" borderId="0" xfId="0" applyNumberFormat="1" applyFill="1"/>
    <xf numFmtId="164" fontId="7" fillId="0" borderId="12" xfId="0" applyNumberFormat="1" applyFont="1" applyBorder="1"/>
    <xf numFmtId="164" fontId="5" fillId="0" borderId="0" xfId="1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3" fontId="13" fillId="0" borderId="0" xfId="1" applyFont="1"/>
    <xf numFmtId="43" fontId="13" fillId="0" borderId="0" xfId="0" applyNumberFormat="1" applyFont="1"/>
    <xf numFmtId="43" fontId="10" fillId="0" borderId="0" xfId="1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C3C51-4579-0313-906E-D616D39B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19" zoomScaleNormal="100" workbookViewId="0">
      <selection activeCell="J46" sqref="J4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6.28515625" style="17" bestFit="1" customWidth="1"/>
    <col min="5" max="5" width="21.5703125" bestFit="1" customWidth="1"/>
    <col min="6" max="6" width="23.42578125" bestFit="1" customWidth="1"/>
    <col min="7" max="7" width="20" customWidth="1"/>
    <col min="11" max="11" width="10.140625" customWidth="1"/>
    <col min="12" max="12" width="16.28515625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f>C4+C5</f>
        <v>67500</v>
      </c>
      <c r="D3" s="27" t="s">
        <v>17</v>
      </c>
      <c r="L3" s="5"/>
    </row>
    <row r="4" spans="1:12" ht="30" x14ac:dyDescent="0.25">
      <c r="A4" s="7" t="s">
        <v>1</v>
      </c>
      <c r="B4" s="6"/>
      <c r="C4" s="27">
        <v>3000</v>
      </c>
      <c r="D4" s="23"/>
      <c r="L4" s="5"/>
    </row>
    <row r="5" spans="1:12" x14ac:dyDescent="0.25">
      <c r="A5" s="4" t="s">
        <v>2</v>
      </c>
      <c r="B5" s="6"/>
      <c r="C5" s="27">
        <v>64500</v>
      </c>
      <c r="D5" s="23"/>
      <c r="L5" s="5"/>
    </row>
    <row r="6" spans="1:12" x14ac:dyDescent="0.25">
      <c r="A6" s="4" t="s">
        <v>3</v>
      </c>
      <c r="B6" s="6"/>
      <c r="C6" s="27">
        <f>C4</f>
        <v>3000</v>
      </c>
      <c r="D6" s="23"/>
      <c r="L6" s="5"/>
    </row>
    <row r="7" spans="1:12" x14ac:dyDescent="0.25">
      <c r="A7" s="4" t="s">
        <v>4</v>
      </c>
      <c r="B7" s="8"/>
      <c r="C7" s="30">
        <f>D7-D8</f>
        <v>19</v>
      </c>
      <c r="D7" s="30">
        <v>2023</v>
      </c>
      <c r="L7" s="5"/>
    </row>
    <row r="8" spans="1:12" x14ac:dyDescent="0.25">
      <c r="A8" s="4" t="s">
        <v>5</v>
      </c>
      <c r="B8" s="8"/>
      <c r="C8" s="30">
        <f>C9-C7</f>
        <v>41</v>
      </c>
      <c r="D8" s="24">
        <v>2004</v>
      </c>
      <c r="E8" t="s">
        <v>19</v>
      </c>
      <c r="L8" s="5"/>
    </row>
    <row r="9" spans="1:12" x14ac:dyDescent="0.25">
      <c r="A9" s="4" t="s">
        <v>6</v>
      </c>
      <c r="B9" s="8"/>
      <c r="C9" s="30">
        <v>60</v>
      </c>
      <c r="D9" s="24"/>
      <c r="L9" s="5"/>
    </row>
    <row r="10" spans="1:12" ht="30" x14ac:dyDescent="0.25">
      <c r="A10" s="7" t="s">
        <v>12</v>
      </c>
      <c r="B10" s="8"/>
      <c r="C10" s="30">
        <f>90*C7/C9</f>
        <v>28.5</v>
      </c>
      <c r="D10" s="24"/>
      <c r="L10" s="5"/>
    </row>
    <row r="11" spans="1:12" x14ac:dyDescent="0.25">
      <c r="A11" s="4"/>
      <c r="B11" s="9"/>
      <c r="C11" s="40">
        <f>C10%</f>
        <v>0.28499999999999998</v>
      </c>
      <c r="D11" s="25"/>
      <c r="L11" s="5"/>
    </row>
    <row r="12" spans="1:12" x14ac:dyDescent="0.25">
      <c r="A12" s="4" t="s">
        <v>7</v>
      </c>
      <c r="B12" s="6"/>
      <c r="C12" s="27">
        <f>ROUND(C6*C11,0)</f>
        <v>855</v>
      </c>
      <c r="D12" s="23"/>
      <c r="L12" s="5"/>
    </row>
    <row r="13" spans="1:12" x14ac:dyDescent="0.25">
      <c r="A13" s="4" t="s">
        <v>8</v>
      </c>
      <c r="B13" s="6"/>
      <c r="C13" s="27">
        <f>C6-C12</f>
        <v>2145</v>
      </c>
      <c r="D13" s="23"/>
      <c r="L13" s="5"/>
    </row>
    <row r="14" spans="1:12" x14ac:dyDescent="0.25">
      <c r="A14" s="4" t="s">
        <v>2</v>
      </c>
      <c r="B14" s="6"/>
      <c r="C14" s="27">
        <f>C5</f>
        <v>64500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28" t="s">
        <v>13</v>
      </c>
      <c r="B16" s="31"/>
      <c r="C16" s="27">
        <f>C14+C13</f>
        <v>66645</v>
      </c>
      <c r="D16" s="56">
        <f>C16*70%</f>
        <v>46651.5</v>
      </c>
      <c r="E16" s="11"/>
      <c r="L16" s="5"/>
    </row>
    <row r="17" spans="1:12" x14ac:dyDescent="0.25">
      <c r="B17" s="8"/>
      <c r="C17" s="30"/>
      <c r="D17" s="24"/>
      <c r="F17" t="s">
        <v>24</v>
      </c>
      <c r="G17" t="s">
        <v>25</v>
      </c>
      <c r="L17" s="5"/>
    </row>
    <row r="18" spans="1:12" x14ac:dyDescent="0.25">
      <c r="A18" s="28" t="s">
        <v>18</v>
      </c>
      <c r="B18" s="29"/>
      <c r="C18" s="30">
        <v>2463</v>
      </c>
      <c r="D18" s="51">
        <v>4662.4265999999998</v>
      </c>
      <c r="E18" s="45"/>
      <c r="F18" s="46">
        <f>C18+D18</f>
        <v>7125.4265999999998</v>
      </c>
      <c r="G18" s="46">
        <f>F18*1.2</f>
        <v>8550.511919999999</v>
      </c>
      <c r="L18" s="5"/>
    </row>
    <row r="19" spans="1:12" x14ac:dyDescent="0.25">
      <c r="A19" s="4" t="s">
        <v>16</v>
      </c>
      <c r="B19" s="32"/>
      <c r="C19" s="33">
        <f>C16*C18</f>
        <v>164146635</v>
      </c>
      <c r="D19" s="49">
        <f>D16*D18</f>
        <v>217509194.52989998</v>
      </c>
      <c r="E19" s="52">
        <f>C19+D19</f>
        <v>381655829.52989995</v>
      </c>
      <c r="L19" s="10"/>
    </row>
    <row r="20" spans="1:12" x14ac:dyDescent="0.25">
      <c r="A20" s="4" t="s">
        <v>14</v>
      </c>
      <c r="C20" s="41">
        <f>C19*0.9</f>
        <v>147731971.5</v>
      </c>
      <c r="D20" s="50">
        <f>D19*0.9</f>
        <v>195758275.07690999</v>
      </c>
      <c r="E20" s="53">
        <f>E19*0.9</f>
        <v>343490246.57690996</v>
      </c>
      <c r="L20" s="5"/>
    </row>
    <row r="21" spans="1:12" x14ac:dyDescent="0.25">
      <c r="A21" s="4" t="s">
        <v>15</v>
      </c>
      <c r="C21" s="41">
        <f>C19*0.8</f>
        <v>131317308</v>
      </c>
      <c r="D21" s="50">
        <f>D19*0.8</f>
        <v>174007355.62391999</v>
      </c>
      <c r="E21" s="52">
        <f>E19*0.8</f>
        <v>305324663.62391996</v>
      </c>
      <c r="F21" s="45">
        <f>E21*10.764</f>
        <v>3286514679.2478743</v>
      </c>
      <c r="L21" s="5"/>
    </row>
    <row r="22" spans="1:12" x14ac:dyDescent="0.25">
      <c r="A22" s="4"/>
      <c r="C22" s="42"/>
      <c r="D22" s="24"/>
      <c r="G22" s="46">
        <f>C19+D19</f>
        <v>381655829.52989995</v>
      </c>
      <c r="L22" s="14"/>
    </row>
    <row r="23" spans="1:12" x14ac:dyDescent="0.25">
      <c r="A23" s="12" t="s">
        <v>9</v>
      </c>
      <c r="B23" s="13"/>
      <c r="C23" s="43">
        <f>C4*8551</f>
        <v>25653000</v>
      </c>
      <c r="D23" s="26"/>
      <c r="G23" s="46">
        <f>G22*0.9</f>
        <v>343490246.57690996</v>
      </c>
    </row>
    <row r="24" spans="1:12" x14ac:dyDescent="0.25">
      <c r="A24" s="4" t="s">
        <v>10</v>
      </c>
      <c r="C24" s="44" t="s">
        <v>26</v>
      </c>
      <c r="E24" s="45">
        <f>C18*1.2</f>
        <v>2955.6</v>
      </c>
      <c r="G24" s="46">
        <f>G22*0.8</f>
        <v>305324663.62391996</v>
      </c>
    </row>
    <row r="25" spans="1:12" x14ac:dyDescent="0.25">
      <c r="A25" s="20" t="s">
        <v>11</v>
      </c>
      <c r="B25" s="17"/>
      <c r="C25" s="41">
        <f>E19*0.05/12</f>
        <v>1590232.6230412498</v>
      </c>
      <c r="D25" s="18"/>
      <c r="E25" s="54">
        <f>D18*1.2</f>
        <v>5594.9119199999996</v>
      </c>
    </row>
    <row r="26" spans="1:12" x14ac:dyDescent="0.25">
      <c r="C26" s="41"/>
      <c r="D26" s="34"/>
      <c r="E26" s="38"/>
      <c r="F26" s="38"/>
      <c r="G26" s="38"/>
      <c r="H26" s="35"/>
      <c r="I26" s="35"/>
    </row>
    <row r="27" spans="1:12" x14ac:dyDescent="0.25">
      <c r="A27" s="32" t="s">
        <v>20</v>
      </c>
      <c r="C27" s="34"/>
      <c r="D27" s="34"/>
      <c r="E27" s="38"/>
      <c r="F27" s="38"/>
      <c r="G27" s="38"/>
      <c r="H27" s="35"/>
      <c r="I27" s="35"/>
    </row>
    <row r="28" spans="1:12" x14ac:dyDescent="0.25">
      <c r="A28" s="32"/>
      <c r="C28" s="35"/>
      <c r="D28" s="35"/>
      <c r="E28" s="35"/>
      <c r="F28" s="36"/>
      <c r="G28" s="36"/>
      <c r="H28" s="35"/>
      <c r="I28" s="35"/>
    </row>
    <row r="29" spans="1:12" x14ac:dyDescent="0.25">
      <c r="A29" s="32"/>
      <c r="C29" s="35"/>
      <c r="D29" s="35"/>
      <c r="E29" s="35"/>
      <c r="F29" s="35"/>
      <c r="G29" s="37"/>
      <c r="H29" s="35"/>
      <c r="I29" s="35"/>
    </row>
    <row r="30" spans="1:12" x14ac:dyDescent="0.25">
      <c r="C30" s="35"/>
      <c r="D30" s="35"/>
      <c r="E30" s="35"/>
      <c r="F30" s="35"/>
      <c r="G30" s="37"/>
      <c r="H30" s="35"/>
      <c r="I30" s="35"/>
    </row>
    <row r="31" spans="1:12" x14ac:dyDescent="0.25">
      <c r="C31" s="35"/>
      <c r="D31" s="35"/>
      <c r="E31" s="35"/>
      <c r="F31" s="38"/>
      <c r="G31" s="39"/>
      <c r="H31" s="35"/>
      <c r="I31" s="35"/>
    </row>
    <row r="32" spans="1:12" x14ac:dyDescent="0.25">
      <c r="C32" s="35"/>
      <c r="D32" s="35"/>
      <c r="E32" s="35"/>
      <c r="F32" s="38"/>
      <c r="G32" s="39"/>
      <c r="H32" s="35"/>
      <c r="I32" s="35"/>
    </row>
    <row r="33" spans="1:12" x14ac:dyDescent="0.25">
      <c r="C33" s="35"/>
      <c r="D33" s="35"/>
      <c r="E33" s="35"/>
      <c r="F33" s="38"/>
      <c r="G33" s="39"/>
      <c r="H33" s="35"/>
      <c r="I33" s="35"/>
    </row>
    <row r="34" spans="1:12" x14ac:dyDescent="0.25">
      <c r="C34" s="35"/>
      <c r="D34" s="35"/>
      <c r="E34" s="35"/>
      <c r="F34" s="38"/>
      <c r="G34" s="39"/>
      <c r="H34" s="35"/>
      <c r="I34" s="35"/>
    </row>
    <row r="35" spans="1:12" x14ac:dyDescent="0.25">
      <c r="C35"/>
      <c r="D35"/>
    </row>
    <row r="36" spans="1:12" x14ac:dyDescent="0.25">
      <c r="C36"/>
      <c r="D36"/>
    </row>
    <row r="37" spans="1:12" ht="15.75" x14ac:dyDescent="0.25">
      <c r="C37"/>
      <c r="D37" s="57">
        <v>2463</v>
      </c>
      <c r="E37" s="58">
        <v>66600</v>
      </c>
      <c r="F37" s="63">
        <f>D37*E37</f>
        <v>164035800</v>
      </c>
    </row>
    <row r="38" spans="1:12" ht="15.75" x14ac:dyDescent="0.25">
      <c r="C38"/>
      <c r="D38" s="57">
        <v>4662</v>
      </c>
      <c r="E38" s="58">
        <v>46600</v>
      </c>
      <c r="F38" s="63">
        <f>D38*E38</f>
        <v>217249200</v>
      </c>
    </row>
    <row r="39" spans="1:12" ht="21" x14ac:dyDescent="0.35">
      <c r="C39"/>
      <c r="D39" s="59"/>
      <c r="E39" s="60" t="s">
        <v>21</v>
      </c>
      <c r="F39" s="61">
        <f>SUM(F37:F38)</f>
        <v>381285000</v>
      </c>
    </row>
    <row r="40" spans="1:12" ht="21.75" thickBot="1" x14ac:dyDescent="0.4">
      <c r="C40"/>
      <c r="D40" s="59"/>
      <c r="E40" s="60" t="s">
        <v>14</v>
      </c>
      <c r="F40" s="62">
        <f>F39*0.9</f>
        <v>343156500</v>
      </c>
    </row>
    <row r="41" spans="1:12" ht="21" x14ac:dyDescent="0.35">
      <c r="D41" s="59"/>
      <c r="E41" s="60" t="s">
        <v>15</v>
      </c>
      <c r="F41" s="62">
        <f>F39*0.8</f>
        <v>305028000</v>
      </c>
      <c r="K41" s="64" t="s">
        <v>22</v>
      </c>
      <c r="L41" s="65"/>
    </row>
    <row r="42" spans="1:12" ht="15.75" thickBot="1" x14ac:dyDescent="0.3">
      <c r="K42" s="66" t="s">
        <v>23</v>
      </c>
      <c r="L42" s="67"/>
    </row>
    <row r="43" spans="1:12" x14ac:dyDescent="0.25">
      <c r="K43" s="47" t="s">
        <v>21</v>
      </c>
      <c r="L43" s="55">
        <f>E19</f>
        <v>381655829.52989995</v>
      </c>
    </row>
    <row r="44" spans="1:12" x14ac:dyDescent="0.25">
      <c r="K44" s="47" t="s">
        <v>14</v>
      </c>
      <c r="L44" s="55">
        <f t="shared" ref="L44:L45" si="0">E20</f>
        <v>343490246.57690996</v>
      </c>
    </row>
    <row r="45" spans="1:12" ht="15.75" thickBot="1" x14ac:dyDescent="0.3">
      <c r="K45" s="48" t="s">
        <v>15</v>
      </c>
      <c r="L45" s="55">
        <f t="shared" si="0"/>
        <v>305324663.62391996</v>
      </c>
    </row>
    <row r="46" spans="1:12" x14ac:dyDescent="0.25">
      <c r="A46" s="19"/>
      <c r="G46" s="11"/>
    </row>
    <row r="47" spans="1:12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mergeCells count="2">
    <mergeCell ref="K41:L41"/>
    <mergeCell ref="K42:L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EFE8-68CE-4F58-9025-865CD4E8E106}">
  <dimension ref="V60:V61"/>
  <sheetViews>
    <sheetView topLeftCell="B1" workbookViewId="0">
      <selection activeCell="D61" sqref="D61"/>
    </sheetView>
  </sheetViews>
  <sheetFormatPr defaultRowHeight="15" x14ac:dyDescent="0.25"/>
  <sheetData>
    <row r="60" spans="22:22" x14ac:dyDescent="0.25">
      <c r="V60">
        <v>561500</v>
      </c>
    </row>
    <row r="61" spans="22:22" x14ac:dyDescent="0.25">
      <c r="V61">
        <f>V60/10.764</f>
        <v>52164.622816796735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2023-12-14T07:53:29Z</dcterms:modified>
</cp:coreProperties>
</file>