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3" sheetId="3" r:id="rId2"/>
    <sheet name="Sheet2" sheetId="2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8" i="1" l="1"/>
  <c r="L17" i="1"/>
  <c r="L16" i="1"/>
  <c r="K16" i="1"/>
  <c r="I16" i="1"/>
  <c r="B21" i="3" l="1"/>
  <c r="B19" i="3"/>
  <c r="B9" i="3"/>
  <c r="B8" i="3"/>
  <c r="B6" i="3"/>
  <c r="B4" i="3"/>
  <c r="B3" i="3"/>
  <c r="B12" i="3" s="1"/>
  <c r="I13" i="1"/>
  <c r="I12" i="1"/>
  <c r="I11" i="1"/>
  <c r="I10" i="1"/>
  <c r="I9" i="1"/>
  <c r="I8" i="1"/>
  <c r="S3" i="1"/>
  <c r="R3" i="1"/>
  <c r="Q21" i="1"/>
  <c r="O21" i="1"/>
  <c r="B10" i="3" l="1"/>
  <c r="B11" i="3" s="1"/>
  <c r="B13" i="3" s="1"/>
  <c r="B16" i="3" s="1"/>
  <c r="E14" i="1"/>
  <c r="D65" i="1"/>
  <c r="G54" i="1"/>
  <c r="F54" i="1"/>
  <c r="F55" i="1" s="1"/>
  <c r="D54" i="1"/>
  <c r="E66" i="1"/>
  <c r="E67" i="1"/>
  <c r="E68" i="1"/>
  <c r="E69" i="1"/>
  <c r="E70" i="1"/>
  <c r="D66" i="1"/>
  <c r="D67" i="1"/>
  <c r="D68" i="1"/>
  <c r="D69" i="1"/>
  <c r="D70" i="1"/>
  <c r="B20" i="3" l="1"/>
  <c r="D16" i="3"/>
  <c r="I21" i="1"/>
  <c r="I19" i="1"/>
  <c r="D17" i="3" l="1"/>
  <c r="D18" i="3"/>
  <c r="G66" i="1"/>
  <c r="G67" i="1"/>
  <c r="E65" i="1"/>
  <c r="G65" i="1" s="1"/>
  <c r="F24" i="1" l="1"/>
  <c r="F25" i="1"/>
  <c r="F26" i="1"/>
  <c r="F27" i="1"/>
  <c r="F23" i="1"/>
  <c r="E27" i="1" l="1"/>
  <c r="E19" i="1" l="1"/>
  <c r="C56" i="1"/>
  <c r="C55" i="1"/>
  <c r="C54" i="1"/>
  <c r="C52" i="1"/>
  <c r="C46" i="1"/>
  <c r="C47" i="1"/>
  <c r="C48" i="1"/>
  <c r="C49" i="1"/>
  <c r="C50" i="1"/>
  <c r="C51" i="1"/>
  <c r="C45" i="1"/>
  <c r="E17" i="1" l="1"/>
  <c r="F14" i="1"/>
  <c r="Q7" i="1"/>
  <c r="P11" i="1"/>
  <c r="P12" i="1" s="1"/>
  <c r="P14" i="1" s="1"/>
  <c r="Q14" i="1" s="1"/>
  <c r="P7" i="1"/>
  <c r="I6" i="1"/>
  <c r="I4" i="1"/>
  <c r="I3" i="1"/>
  <c r="I20" i="1" l="1"/>
  <c r="B37" i="1"/>
  <c r="R27" i="1"/>
  <c r="S26" i="1"/>
  <c r="S27" i="1" s="1"/>
  <c r="E18" i="1"/>
  <c r="C24" i="1"/>
  <c r="E24" i="1" s="1"/>
  <c r="C25" i="1"/>
  <c r="E25" i="1" s="1"/>
  <c r="C26" i="1"/>
  <c r="E26" i="1" s="1"/>
  <c r="C27" i="1"/>
  <c r="C23" i="1"/>
  <c r="E23" i="1" s="1"/>
  <c r="B33" i="1"/>
  <c r="B41" i="1" s="1"/>
  <c r="E15" i="1"/>
  <c r="E16" i="1"/>
  <c r="P2" i="1"/>
  <c r="B8" i="1"/>
  <c r="B5" i="1"/>
  <c r="B34" i="1" l="1"/>
  <c r="B35" i="1"/>
</calcChain>
</file>

<file path=xl/sharedStrings.xml><?xml version="1.0" encoding="utf-8"?>
<sst xmlns="http://schemas.openxmlformats.org/spreadsheetml/2006/main" count="87" uniqueCount="46">
  <si>
    <t>20.06.2019</t>
  </si>
  <si>
    <t>BU</t>
  </si>
  <si>
    <t>Carpet</t>
  </si>
  <si>
    <t>Price Indicators</t>
  </si>
  <si>
    <t>CA</t>
  </si>
  <si>
    <t>BA</t>
  </si>
  <si>
    <t>Value</t>
  </si>
  <si>
    <t>ROC</t>
  </si>
  <si>
    <t>ROB</t>
  </si>
  <si>
    <t>IGR Transactions</t>
  </si>
  <si>
    <t>Rate per Sq. Ft.</t>
  </si>
  <si>
    <t>RV</t>
  </si>
  <si>
    <t>DV</t>
  </si>
  <si>
    <t>Insurable</t>
  </si>
  <si>
    <t>Guideline</t>
  </si>
  <si>
    <t>Rental</t>
  </si>
  <si>
    <t>RR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</si>
  <si>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</si>
  <si>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</si>
  <si>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</si>
  <si>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</si>
  <si>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</si>
  <si>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</si>
  <si>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</si>
  <si>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</si>
  <si>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</si>
  <si>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</si>
  <si>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</si>
  <si>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IV</t>
  </si>
  <si>
    <t>Rental Value</t>
  </si>
  <si>
    <t>Guideline Rate</t>
  </si>
  <si>
    <t>Land</t>
  </si>
  <si>
    <t>Measurement</t>
  </si>
  <si>
    <t>19°08'18.1"N 72°49'58.9"E</t>
  </si>
  <si>
    <t>19.138348, 72.833035</t>
  </si>
  <si>
    <t>Date</t>
  </si>
  <si>
    <t>in Sq. Ft.</t>
  </si>
  <si>
    <t>Built up</t>
  </si>
  <si>
    <t>Saleable</t>
  </si>
  <si>
    <t>BU in Sq. M.</t>
  </si>
  <si>
    <t>Carpet Area</t>
  </si>
  <si>
    <t xml:space="preserve">Value </t>
  </si>
  <si>
    <t>Car Parking</t>
  </si>
  <si>
    <t>Total</t>
  </si>
  <si>
    <t>FMV</t>
  </si>
  <si>
    <t>Interior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</si>
</sst>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  <font>
      <sz val="24"/>
      <color rgb="FF202124"/>
      <name val="Arial"/>
      <family val="2"/>
    </font>
    <font>
      <b/>
      <sz val="10"/>
      <color rgb="FF202124"/>
      <name val="Arial"/>
      <family val="2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9">
    <xf numFmtId="0" fontId="0" fillId="0" borderId="0" xfId="0"/>
    <xf numFmtId="43" fontId="0" fillId="0" borderId="0" xfId="1" applyFont="1"/>
    <xf numFmtId="0" fontId="0" fillId="2" borderId="0" xfId="0" applyFill="1"/>
    <xf numFmtId="43" fontId="0" fillId="2" borderId="0" xfId="1" applyFont="1" applyFill="1"/>
    <xf numFmtId="43" fontId="0" fillId="0" borderId="0" xfId="0" applyNumberFormat="1"/>
    <xf numFmtId="0" fontId="3" fillId="0" borderId="1" xfId="0" applyFont="1" applyBorder="1"/>
    <xf numFmtId="43" fontId="4" fillId="0" borderId="1" xfId="1" applyFont="1" applyFill="1" applyBorder="1"/>
    <xf numFmtId="0" fontId="3" fillId="0" borderId="1" xfId="0" applyFont="1" applyBorder="1" applyAlignment="1">
      <alignment wrapText="1"/>
    </xf>
    <xf numFmtId="0" fontId="4" fillId="0" borderId="1" xfId="0" applyFont="1" applyBorder="1"/>
    <xf numFmtId="10" fontId="4" fillId="0" borderId="1" xfId="0" applyNumberFormat="1" applyFont="1" applyBorder="1"/>
    <xf numFmtId="0" fontId="3" fillId="3" borderId="1" xfId="0" applyFont="1" applyFill="1" applyBorder="1"/>
    <xf numFmtId="0" fontId="4" fillId="3" borderId="1" xfId="0" applyFont="1" applyFill="1" applyBorder="1"/>
    <xf numFmtId="43" fontId="4" fillId="3" borderId="1" xfId="0" applyNumberFormat="1" applyFont="1" applyFill="1" applyBorder="1"/>
    <xf numFmtId="0" fontId="3" fillId="0" borderId="1" xfId="0" applyFont="1" applyFill="1" applyBorder="1"/>
    <xf numFmtId="43" fontId="4" fillId="0" borderId="1" xfId="0" applyNumberFormat="1" applyFont="1" applyFill="1" applyBorder="1"/>
    <xf numFmtId="0" fontId="4" fillId="0" borderId="1" xfId="0" applyFont="1" applyFill="1" applyBorder="1"/>
    <xf numFmtId="0" fontId="3" fillId="0" borderId="2" xfId="0" applyFont="1" applyFill="1" applyBorder="1"/>
    <xf numFmtId="43" fontId="3" fillId="0" borderId="0" xfId="1" applyFont="1" applyFill="1"/>
    <xf numFmtId="0" fontId="2" fillId="0" borderId="0" xfId="0" applyFont="1"/>
    <xf numFmtId="0" fontId="5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3" fillId="0" borderId="0" xfId="0" applyFont="1" applyFill="1" applyBorder="1"/>
    <xf numFmtId="0" fontId="0" fillId="0" borderId="1" xfId="0" applyBorder="1"/>
    <xf numFmtId="43" fontId="0" fillId="0" borderId="1" xfId="1" applyFont="1" applyBorder="1"/>
    <xf numFmtId="43" fontId="0" fillId="0" borderId="1" xfId="0" applyNumberFormat="1" applyBorder="1"/>
    <xf numFmtId="0" fontId="0" fillId="4" borderId="1" xfId="0" applyFill="1" applyBorder="1"/>
    <xf numFmtId="43" fontId="0" fillId="4" borderId="1" xfId="1" applyFont="1" applyFill="1" applyBorder="1"/>
    <xf numFmtId="0" fontId="0" fillId="2" borderId="1" xfId="0" applyFill="1" applyBorder="1"/>
    <xf numFmtId="43" fontId="0" fillId="2" borderId="1" xfId="1" applyFont="1" applyFill="1" applyBorder="1"/>
    <xf numFmtId="43" fontId="0" fillId="2" borderId="1" xfId="0" applyNumberFormat="1" applyFill="1" applyBorder="1"/>
    <xf numFmtId="0" fontId="7" fillId="5" borderId="0" xfId="0" applyFont="1" applyFill="1"/>
    <xf numFmtId="43" fontId="7" fillId="5" borderId="0" xfId="0" applyNumberFormat="1" applyFont="1" applyFill="1"/>
    <xf numFmtId="0" fontId="7" fillId="0" borderId="0" xfId="0" applyFont="1"/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3" borderId="0" xfId="0" applyFill="1"/>
    <xf numFmtId="43" fontId="0" fillId="3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525735</xdr:colOff>
      <xdr:row>13</xdr:row>
      <xdr:rowOff>58089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27335" cy="6725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19</xdr:col>
      <xdr:colOff>535091</xdr:colOff>
      <xdr:row>74</xdr:row>
      <xdr:rowOff>29563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48500"/>
          <a:ext cx="12117491" cy="70780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22</xdr:col>
      <xdr:colOff>497241</xdr:colOff>
      <xdr:row>110</xdr:row>
      <xdr:rowOff>77115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478000"/>
          <a:ext cx="13908441" cy="6554115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0</xdr:row>
      <xdr:rowOff>0</xdr:rowOff>
    </xdr:from>
    <xdr:to>
      <xdr:col>45</xdr:col>
      <xdr:colOff>458710</xdr:colOff>
      <xdr:row>10</xdr:row>
      <xdr:rowOff>124693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068800" y="0"/>
          <a:ext cx="10821910" cy="6220693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52</xdr:col>
      <xdr:colOff>535516</xdr:colOff>
      <xdr:row>69</xdr:row>
      <xdr:rowOff>134273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068800" y="6667500"/>
          <a:ext cx="15165916" cy="6611273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52</xdr:col>
      <xdr:colOff>497411</xdr:colOff>
      <xdr:row>105</xdr:row>
      <xdr:rowOff>143772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068800" y="13716000"/>
          <a:ext cx="15127811" cy="6430272"/>
        </a:xfrm>
        <a:prstGeom prst="rect">
          <a:avLst/>
        </a:prstGeom>
      </xdr:spPr>
    </xdr:pic>
    <xdr:clientData/>
  </xdr:twoCellAnchor>
  <xdr:twoCellAnchor editAs="oneCell">
    <xdr:from>
      <xdr:col>27</xdr:col>
      <xdr:colOff>285750</xdr:colOff>
      <xdr:row>111</xdr:row>
      <xdr:rowOff>0</xdr:rowOff>
    </xdr:from>
    <xdr:to>
      <xdr:col>52</xdr:col>
      <xdr:colOff>240240</xdr:colOff>
      <xdr:row>145</xdr:row>
      <xdr:rowOff>134273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716250" y="25336500"/>
          <a:ext cx="14241990" cy="6611273"/>
        </a:xfrm>
        <a:prstGeom prst="rect">
          <a:avLst/>
        </a:prstGeom>
      </xdr:spPr>
    </xdr:pic>
    <xdr:clientData/>
  </xdr:twoCellAnchor>
  <xdr:twoCellAnchor editAs="oneCell">
    <xdr:from>
      <xdr:col>55</xdr:col>
      <xdr:colOff>0</xdr:colOff>
      <xdr:row>38</xdr:row>
      <xdr:rowOff>0</xdr:rowOff>
    </xdr:from>
    <xdr:to>
      <xdr:col>80</xdr:col>
      <xdr:colOff>36195</xdr:colOff>
      <xdr:row>82</xdr:row>
      <xdr:rowOff>189428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3528000" y="7239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27</xdr:col>
      <xdr:colOff>285750</xdr:colOff>
      <xdr:row>149</xdr:row>
      <xdr:rowOff>0</xdr:rowOff>
    </xdr:from>
    <xdr:to>
      <xdr:col>52</xdr:col>
      <xdr:colOff>202135</xdr:colOff>
      <xdr:row>182</xdr:row>
      <xdr:rowOff>105667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716250" y="32575500"/>
          <a:ext cx="14203885" cy="6392167"/>
        </a:xfrm>
        <a:prstGeom prst="rect">
          <a:avLst/>
        </a:prstGeom>
      </xdr:spPr>
    </xdr:pic>
    <xdr:clientData/>
  </xdr:twoCellAnchor>
  <xdr:twoCellAnchor editAs="oneCell">
    <xdr:from>
      <xdr:col>85</xdr:col>
      <xdr:colOff>0</xdr:colOff>
      <xdr:row>1</xdr:row>
      <xdr:rowOff>0</xdr:rowOff>
    </xdr:from>
    <xdr:to>
      <xdr:col>110</xdr:col>
      <xdr:colOff>36195</xdr:colOff>
      <xdr:row>23</xdr:row>
      <xdr:rowOff>189428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816000" y="190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18</xdr:col>
      <xdr:colOff>449173</xdr:colOff>
      <xdr:row>154</xdr:row>
      <xdr:rowOff>20010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2479000"/>
          <a:ext cx="10736173" cy="6878010"/>
        </a:xfrm>
        <a:prstGeom prst="rect">
          <a:avLst/>
        </a:prstGeom>
      </xdr:spPr>
    </xdr:pic>
    <xdr:clientData/>
  </xdr:twoCellAnchor>
  <xdr:twoCellAnchor editAs="oneCell">
    <xdr:from>
      <xdr:col>86</xdr:col>
      <xdr:colOff>0</xdr:colOff>
      <xdr:row>52</xdr:row>
      <xdr:rowOff>0</xdr:rowOff>
    </xdr:from>
    <xdr:to>
      <xdr:col>104</xdr:col>
      <xdr:colOff>439647</xdr:colOff>
      <xdr:row>74</xdr:row>
      <xdr:rowOff>19638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9149000" y="9906000"/>
          <a:ext cx="10726647" cy="4210638"/>
        </a:xfrm>
        <a:prstGeom prst="rect">
          <a:avLst/>
        </a:prstGeom>
      </xdr:spPr>
    </xdr:pic>
    <xdr:clientData/>
  </xdr:twoCellAnchor>
  <xdr:twoCellAnchor editAs="oneCell">
    <xdr:from>
      <xdr:col>124</xdr:col>
      <xdr:colOff>0</xdr:colOff>
      <xdr:row>18</xdr:row>
      <xdr:rowOff>0</xdr:rowOff>
    </xdr:from>
    <xdr:to>
      <xdr:col>146</xdr:col>
      <xdr:colOff>382808</xdr:colOff>
      <xdr:row>53</xdr:row>
      <xdr:rowOff>143826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0866000" y="7620000"/>
          <a:ext cx="12955808" cy="6811326"/>
        </a:xfrm>
        <a:prstGeom prst="rect">
          <a:avLst/>
        </a:prstGeom>
      </xdr:spPr>
    </xdr:pic>
    <xdr:clientData/>
  </xdr:twoCellAnchor>
  <xdr:twoCellAnchor editAs="oneCell">
    <xdr:from>
      <xdr:col>123</xdr:col>
      <xdr:colOff>0</xdr:colOff>
      <xdr:row>62</xdr:row>
      <xdr:rowOff>0</xdr:rowOff>
    </xdr:from>
    <xdr:to>
      <xdr:col>143</xdr:col>
      <xdr:colOff>49227</xdr:colOff>
      <xdr:row>96</xdr:row>
      <xdr:rowOff>96167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0294500" y="16002000"/>
          <a:ext cx="11479227" cy="6573167"/>
        </a:xfrm>
        <a:prstGeom prst="rect">
          <a:avLst/>
        </a:prstGeom>
      </xdr:spPr>
    </xdr:pic>
    <xdr:clientData/>
  </xdr:twoCellAnchor>
  <xdr:twoCellAnchor editAs="oneCell">
    <xdr:from>
      <xdr:col>123</xdr:col>
      <xdr:colOff>0</xdr:colOff>
      <xdr:row>101</xdr:row>
      <xdr:rowOff>0</xdr:rowOff>
    </xdr:from>
    <xdr:to>
      <xdr:col>149</xdr:col>
      <xdr:colOff>379095</xdr:colOff>
      <xdr:row>145</xdr:row>
      <xdr:rowOff>189428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0294500" y="23431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123</xdr:col>
      <xdr:colOff>0</xdr:colOff>
      <xdr:row>153</xdr:row>
      <xdr:rowOff>0</xdr:rowOff>
    </xdr:from>
    <xdr:to>
      <xdr:col>149</xdr:col>
      <xdr:colOff>379095</xdr:colOff>
      <xdr:row>197</xdr:row>
      <xdr:rowOff>189428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0294500" y="33337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172</xdr:col>
      <xdr:colOff>0</xdr:colOff>
      <xdr:row>3</xdr:row>
      <xdr:rowOff>0</xdr:rowOff>
    </xdr:from>
    <xdr:to>
      <xdr:col>190</xdr:col>
      <xdr:colOff>172910</xdr:colOff>
      <xdr:row>13</xdr:row>
      <xdr:rowOff>19904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8298000" y="571500"/>
          <a:ext cx="10459910" cy="6115904"/>
        </a:xfrm>
        <a:prstGeom prst="rect">
          <a:avLst/>
        </a:prstGeom>
      </xdr:spPr>
    </xdr:pic>
    <xdr:clientData/>
  </xdr:twoCellAnchor>
  <xdr:twoCellAnchor editAs="oneCell">
    <xdr:from>
      <xdr:col>173</xdr:col>
      <xdr:colOff>0</xdr:colOff>
      <xdr:row>21</xdr:row>
      <xdr:rowOff>0</xdr:rowOff>
    </xdr:from>
    <xdr:to>
      <xdr:col>191</xdr:col>
      <xdr:colOff>258647</xdr:colOff>
      <xdr:row>54</xdr:row>
      <xdr:rowOff>77088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8869500" y="8191500"/>
          <a:ext cx="10545647" cy="6363588"/>
        </a:xfrm>
        <a:prstGeom prst="rect">
          <a:avLst/>
        </a:prstGeom>
      </xdr:spPr>
    </xdr:pic>
    <xdr:clientData/>
  </xdr:twoCellAnchor>
  <xdr:twoCellAnchor editAs="oneCell">
    <xdr:from>
      <xdr:col>173</xdr:col>
      <xdr:colOff>0</xdr:colOff>
      <xdr:row>64</xdr:row>
      <xdr:rowOff>0</xdr:rowOff>
    </xdr:from>
    <xdr:to>
      <xdr:col>190</xdr:col>
      <xdr:colOff>496725</xdr:colOff>
      <xdr:row>95</xdr:row>
      <xdr:rowOff>162772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869500" y="16383000"/>
          <a:ext cx="10212225" cy="6068272"/>
        </a:xfrm>
        <a:prstGeom prst="rect">
          <a:avLst/>
        </a:prstGeom>
      </xdr:spPr>
    </xdr:pic>
    <xdr:clientData/>
  </xdr:twoCellAnchor>
  <xdr:twoCellAnchor editAs="oneCell">
    <xdr:from>
      <xdr:col>174</xdr:col>
      <xdr:colOff>0</xdr:colOff>
      <xdr:row>104</xdr:row>
      <xdr:rowOff>0</xdr:rowOff>
    </xdr:from>
    <xdr:to>
      <xdr:col>192</xdr:col>
      <xdr:colOff>306278</xdr:colOff>
      <xdr:row>137</xdr:row>
      <xdr:rowOff>10404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9441000" y="24003000"/>
          <a:ext cx="10593278" cy="6296904"/>
        </a:xfrm>
        <a:prstGeom prst="rect">
          <a:avLst/>
        </a:prstGeom>
      </xdr:spPr>
    </xdr:pic>
    <xdr:clientData/>
  </xdr:twoCellAnchor>
  <xdr:twoCellAnchor editAs="oneCell">
    <xdr:from>
      <xdr:col>174</xdr:col>
      <xdr:colOff>0</xdr:colOff>
      <xdr:row>141</xdr:row>
      <xdr:rowOff>0</xdr:rowOff>
    </xdr:from>
    <xdr:to>
      <xdr:col>192</xdr:col>
      <xdr:colOff>249120</xdr:colOff>
      <xdr:row>173</xdr:row>
      <xdr:rowOff>19904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9441000" y="31051500"/>
          <a:ext cx="10536120" cy="6115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tabSelected="1" topLeftCell="D1" workbookViewId="0">
      <selection activeCell="L21" sqref="L21"/>
    </sheetView>
  </sheetViews>
  <sheetFormatPr defaultRowHeight="15" x14ac:dyDescent="0.25"/>
  <cols>
    <col min="1" max="1" width="14.42578125" bestFit="1" customWidth="1"/>
    <col min="2" max="2" width="14.28515625" bestFit="1" customWidth="1"/>
    <col min="4" max="4" width="14.28515625" bestFit="1" customWidth="1"/>
    <col min="5" max="7" width="10" bestFit="1" customWidth="1"/>
    <col min="8" max="8" width="18.85546875" customWidth="1"/>
    <col min="9" max="9" width="19.7109375" customWidth="1"/>
    <col min="10" max="10" width="13.7109375" bestFit="1" customWidth="1"/>
    <col min="11" max="11" width="15.5703125" customWidth="1"/>
    <col min="12" max="12" width="14.28515625" bestFit="1" customWidth="1"/>
    <col min="13" max="14" width="10" bestFit="1" customWidth="1"/>
    <col min="15" max="15" width="14.28515625" bestFit="1" customWidth="1"/>
    <col min="16" max="16" width="14.42578125" bestFit="1" customWidth="1"/>
    <col min="17" max="18" width="14.28515625" bestFit="1" customWidth="1"/>
    <col min="19" max="19" width="10" bestFit="1" customWidth="1"/>
  </cols>
  <sheetData>
    <row r="1" spans="1:19" ht="16.5" x14ac:dyDescent="0.3">
      <c r="A1" t="s">
        <v>0</v>
      </c>
      <c r="H1" s="5" t="s">
        <v>17</v>
      </c>
      <c r="I1" s="6">
        <v>35000</v>
      </c>
      <c r="J1" s="6"/>
      <c r="L1" s="1"/>
      <c r="O1" t="s">
        <v>2</v>
      </c>
      <c r="P1">
        <v>651</v>
      </c>
      <c r="R1">
        <v>2023</v>
      </c>
    </row>
    <row r="2" spans="1:19" ht="33" x14ac:dyDescent="0.3">
      <c r="A2">
        <v>15000000</v>
      </c>
      <c r="H2" s="7" t="s">
        <v>18</v>
      </c>
      <c r="I2" s="6">
        <v>3000</v>
      </c>
      <c r="J2" s="6"/>
      <c r="L2" s="1"/>
      <c r="O2" t="s">
        <v>1</v>
      </c>
      <c r="P2">
        <f>P1*1.1</f>
        <v>716.1</v>
      </c>
      <c r="R2">
        <v>2017</v>
      </c>
    </row>
    <row r="3" spans="1:19" ht="16.5" x14ac:dyDescent="0.3">
      <c r="H3" s="5" t="s">
        <v>19</v>
      </c>
      <c r="I3" s="6">
        <f>I1-I2</f>
        <v>32000</v>
      </c>
      <c r="J3" s="6"/>
      <c r="L3" s="1"/>
      <c r="R3">
        <f>R1-R2</f>
        <v>6</v>
      </c>
      <c r="S3" s="18">
        <f>100-R3</f>
        <v>94</v>
      </c>
    </row>
    <row r="4" spans="1:19" ht="16.5" x14ac:dyDescent="0.3">
      <c r="A4" t="s">
        <v>1</v>
      </c>
      <c r="B4">
        <v>66.569999999999993</v>
      </c>
      <c r="H4" s="5" t="s">
        <v>20</v>
      </c>
      <c r="I4" s="6">
        <f>I2*1</f>
        <v>3000</v>
      </c>
      <c r="J4" s="6"/>
    </row>
    <row r="5" spans="1:19" ht="16.5" x14ac:dyDescent="0.3">
      <c r="B5">
        <f>B4*10.764</f>
        <v>716.55947999999989</v>
      </c>
      <c r="H5" s="5" t="s">
        <v>21</v>
      </c>
      <c r="I5" s="8">
        <v>6</v>
      </c>
      <c r="J5" s="8"/>
    </row>
    <row r="6" spans="1:19" ht="16.5" x14ac:dyDescent="0.3">
      <c r="H6" s="5" t="s">
        <v>22</v>
      </c>
      <c r="I6" s="8">
        <f>I7-I5</f>
        <v>54</v>
      </c>
      <c r="J6" s="8"/>
      <c r="O6" t="s">
        <v>16</v>
      </c>
      <c r="P6" s="1">
        <v>216220</v>
      </c>
      <c r="Q6" s="1"/>
    </row>
    <row r="7" spans="1:19" ht="16.5" x14ac:dyDescent="0.3">
      <c r="A7" t="s">
        <v>2</v>
      </c>
      <c r="B7">
        <v>60.5</v>
      </c>
      <c r="H7" s="5" t="s">
        <v>23</v>
      </c>
      <c r="I7" s="8">
        <v>60</v>
      </c>
      <c r="J7" s="8"/>
      <c r="P7" s="1">
        <f>P6/100*105</f>
        <v>227030.99999999997</v>
      </c>
      <c r="Q7" s="1">
        <f>P7/10.764</f>
        <v>21091.69453734671</v>
      </c>
    </row>
    <row r="8" spans="1:19" ht="33" x14ac:dyDescent="0.3">
      <c r="B8">
        <f>B7*10.764</f>
        <v>651.22199999999998</v>
      </c>
      <c r="H8" s="7" t="s">
        <v>24</v>
      </c>
      <c r="I8" s="8">
        <f>90*I5/I7</f>
        <v>9</v>
      </c>
      <c r="J8" s="8"/>
      <c r="P8" s="1"/>
      <c r="Q8" s="1"/>
    </row>
    <row r="9" spans="1:19" ht="16.5" x14ac:dyDescent="0.3">
      <c r="H9" s="5"/>
      <c r="I9" s="9">
        <f>I8%</f>
        <v>0.09</v>
      </c>
      <c r="J9" s="9"/>
      <c r="O9" t="s">
        <v>31</v>
      </c>
      <c r="P9" s="1">
        <v>116090</v>
      </c>
      <c r="Q9" s="1"/>
    </row>
    <row r="10" spans="1:19" ht="16.5" x14ac:dyDescent="0.3">
      <c r="H10" s="5" t="s">
        <v>25</v>
      </c>
      <c r="I10" s="6">
        <f>I4*I9</f>
        <v>270</v>
      </c>
      <c r="J10" s="6"/>
      <c r="L10" s="1"/>
      <c r="P10" s="1"/>
      <c r="Q10" s="1"/>
    </row>
    <row r="11" spans="1:19" ht="16.5" x14ac:dyDescent="0.3">
      <c r="H11" s="5" t="s">
        <v>26</v>
      </c>
      <c r="I11" s="6">
        <f>I4-I10</f>
        <v>2730</v>
      </c>
      <c r="J11" s="6"/>
      <c r="L11" s="1"/>
      <c r="P11" s="1">
        <f>P7-P9</f>
        <v>110940.99999999997</v>
      </c>
      <c r="Q11" s="1"/>
    </row>
    <row r="12" spans="1:19" ht="16.5" customHeight="1" x14ac:dyDescent="0.3">
      <c r="A12" s="34" t="s">
        <v>3</v>
      </c>
      <c r="B12" s="35"/>
      <c r="C12" s="35"/>
      <c r="D12" s="35"/>
      <c r="E12" s="35"/>
      <c r="F12" s="36"/>
      <c r="H12" s="5" t="s">
        <v>19</v>
      </c>
      <c r="I12" s="6">
        <f>I3</f>
        <v>32000</v>
      </c>
      <c r="J12" s="6"/>
      <c r="P12" s="1">
        <f>P11*94%</f>
        <v>104284.53999999996</v>
      </c>
      <c r="Q12" s="1"/>
    </row>
    <row r="13" spans="1:19" ht="16.5" x14ac:dyDescent="0.3">
      <c r="A13" s="22" t="s">
        <v>2</v>
      </c>
      <c r="B13" s="22" t="s">
        <v>37</v>
      </c>
      <c r="C13" s="22" t="s">
        <v>38</v>
      </c>
      <c r="D13" s="22" t="s">
        <v>6</v>
      </c>
      <c r="E13" s="22" t="s">
        <v>7</v>
      </c>
      <c r="F13" s="22" t="s">
        <v>8</v>
      </c>
      <c r="H13" s="5" t="s">
        <v>27</v>
      </c>
      <c r="I13" s="6">
        <f>I12+I11</f>
        <v>34730</v>
      </c>
      <c r="J13" s="6"/>
      <c r="P13" s="1"/>
      <c r="Q13" s="1"/>
    </row>
    <row r="14" spans="1:19" ht="16.5" x14ac:dyDescent="0.3">
      <c r="A14" s="22">
        <v>650</v>
      </c>
      <c r="B14" s="22">
        <v>800</v>
      </c>
      <c r="C14" s="22"/>
      <c r="D14" s="23">
        <v>23000000</v>
      </c>
      <c r="E14" s="23">
        <f>D14/A14</f>
        <v>35384.615384615383</v>
      </c>
      <c r="F14" s="24">
        <f>D14/B14</f>
        <v>28750</v>
      </c>
      <c r="H14" s="5"/>
      <c r="I14" s="8"/>
      <c r="J14" s="8"/>
      <c r="P14" s="1">
        <f>P12+P9</f>
        <v>220374.53999999998</v>
      </c>
      <c r="Q14" s="1">
        <f>P14/10.764</f>
        <v>20473.29431438127</v>
      </c>
    </row>
    <row r="15" spans="1:19" ht="16.5" x14ac:dyDescent="0.3">
      <c r="A15" s="22">
        <v>585</v>
      </c>
      <c r="B15" s="22"/>
      <c r="C15" s="22"/>
      <c r="D15" s="23">
        <v>10500000</v>
      </c>
      <c r="E15" s="23">
        <f t="shared" ref="E15:E18" si="0">D15/A15</f>
        <v>17948.717948717949</v>
      </c>
      <c r="F15" s="22"/>
      <c r="H15" s="10" t="s">
        <v>40</v>
      </c>
      <c r="I15" s="11">
        <v>651</v>
      </c>
      <c r="J15" s="11" t="s">
        <v>42</v>
      </c>
      <c r="K15" s="37" t="s">
        <v>45</v>
      </c>
      <c r="L15" s="30" t="s">
        <v>43</v>
      </c>
      <c r="M15" s="30"/>
    </row>
    <row r="16" spans="1:19" ht="16.5" x14ac:dyDescent="0.3">
      <c r="A16" s="22">
        <v>828</v>
      </c>
      <c r="B16" s="22"/>
      <c r="C16" s="22"/>
      <c r="D16" s="23">
        <v>14900000</v>
      </c>
      <c r="E16" s="23">
        <f t="shared" si="0"/>
        <v>17995.169082125605</v>
      </c>
      <c r="F16" s="22"/>
      <c r="H16" s="10" t="s">
        <v>41</v>
      </c>
      <c r="I16" s="12">
        <f>I13*I15</f>
        <v>22609230</v>
      </c>
      <c r="J16" s="12">
        <v>1500000</v>
      </c>
      <c r="K16" s="38">
        <f>I15*2000</f>
        <v>1302000</v>
      </c>
      <c r="L16" s="31">
        <f>SUM(I16:K16)</f>
        <v>25411230</v>
      </c>
      <c r="M16" s="30" t="s">
        <v>44</v>
      </c>
    </row>
    <row r="17" spans="1:19" ht="16.5" x14ac:dyDescent="0.3">
      <c r="A17" s="25">
        <v>720</v>
      </c>
      <c r="B17" s="25"/>
      <c r="C17" s="25"/>
      <c r="D17" s="26">
        <v>22000000</v>
      </c>
      <c r="E17" s="26">
        <f>D17/A17</f>
        <v>30555.555555555555</v>
      </c>
      <c r="F17" s="22"/>
      <c r="H17" s="13" t="s">
        <v>11</v>
      </c>
      <c r="I17" s="14"/>
      <c r="J17" s="14"/>
      <c r="L17" s="31">
        <f>L16*90%</f>
        <v>22870107</v>
      </c>
      <c r="M17" s="30" t="s">
        <v>11</v>
      </c>
    </row>
    <row r="18" spans="1:19" ht="16.5" x14ac:dyDescent="0.3">
      <c r="A18" s="22">
        <v>585</v>
      </c>
      <c r="B18" s="22"/>
      <c r="C18" s="22"/>
      <c r="D18" s="23">
        <v>15000000</v>
      </c>
      <c r="E18" s="23">
        <f t="shared" si="0"/>
        <v>25641.025641025641</v>
      </c>
      <c r="F18" s="22"/>
      <c r="H18" s="13" t="s">
        <v>12</v>
      </c>
      <c r="I18" s="14"/>
      <c r="J18" s="14"/>
      <c r="L18" s="31">
        <f>L16*80%</f>
        <v>20328984</v>
      </c>
      <c r="M18" s="30" t="s">
        <v>12</v>
      </c>
    </row>
    <row r="19" spans="1:19" ht="16.5" x14ac:dyDescent="0.3">
      <c r="A19" s="22">
        <v>828</v>
      </c>
      <c r="B19" s="22"/>
      <c r="C19" s="22"/>
      <c r="D19" s="23">
        <v>21300000</v>
      </c>
      <c r="E19" s="23">
        <f>D19/A19</f>
        <v>25724.63768115942</v>
      </c>
      <c r="F19" s="22"/>
      <c r="H19" s="13" t="s">
        <v>28</v>
      </c>
      <c r="I19" s="14">
        <f>716.1*I2</f>
        <v>2148300</v>
      </c>
      <c r="J19" s="14"/>
      <c r="K19" s="32"/>
      <c r="L19" s="32"/>
      <c r="O19" s="1">
        <v>651</v>
      </c>
      <c r="P19" s="1"/>
    </row>
    <row r="20" spans="1:19" ht="16.5" x14ac:dyDescent="0.3">
      <c r="H20" s="15" t="s">
        <v>29</v>
      </c>
      <c r="I20" s="14">
        <f>I16*0.025/12</f>
        <v>47102.5625</v>
      </c>
      <c r="J20" s="14"/>
      <c r="L20" s="1"/>
      <c r="M20" s="4"/>
      <c r="O20" s="1">
        <v>35000</v>
      </c>
      <c r="P20" s="1"/>
      <c r="Q20" s="1"/>
    </row>
    <row r="21" spans="1:19" ht="16.5" x14ac:dyDescent="0.3">
      <c r="A21" s="33" t="s">
        <v>9</v>
      </c>
      <c r="B21" s="33"/>
      <c r="C21" s="33"/>
      <c r="D21" s="33"/>
      <c r="E21" s="33"/>
      <c r="F21" s="33"/>
      <c r="H21" s="16" t="s">
        <v>30</v>
      </c>
      <c r="I21" s="17">
        <f>716.1*20473</f>
        <v>14660715.300000001</v>
      </c>
      <c r="J21" s="17"/>
      <c r="L21" s="1"/>
      <c r="M21" s="4"/>
      <c r="O21" s="1">
        <f>O20*O19</f>
        <v>22785000</v>
      </c>
      <c r="P21" s="1">
        <v>1500000</v>
      </c>
      <c r="Q21" s="1">
        <f>SUM(O21:P21)</f>
        <v>24285000</v>
      </c>
    </row>
    <row r="22" spans="1:19" ht="16.5" x14ac:dyDescent="0.3">
      <c r="A22" s="22" t="s">
        <v>35</v>
      </c>
      <c r="B22" s="22" t="s">
        <v>39</v>
      </c>
      <c r="C22" s="22" t="s">
        <v>36</v>
      </c>
      <c r="D22" s="22" t="s">
        <v>6</v>
      </c>
      <c r="E22" s="22" t="s">
        <v>8</v>
      </c>
      <c r="F22" s="22" t="s">
        <v>7</v>
      </c>
      <c r="H22" s="21"/>
      <c r="I22" s="17"/>
      <c r="O22" s="1"/>
      <c r="P22" s="1"/>
    </row>
    <row r="23" spans="1:19" x14ac:dyDescent="0.25">
      <c r="A23" s="22">
        <v>5.2023000000000001</v>
      </c>
      <c r="B23" s="22">
        <v>66.55</v>
      </c>
      <c r="C23" s="22">
        <f>B23*10.764</f>
        <v>716.34419999999989</v>
      </c>
      <c r="D23" s="23">
        <v>18000000</v>
      </c>
      <c r="E23" s="23">
        <f>D23/C23</f>
        <v>25127.585314434044</v>
      </c>
      <c r="F23" s="24">
        <f>E23*1.1</f>
        <v>27640.343845877451</v>
      </c>
    </row>
    <row r="24" spans="1:19" x14ac:dyDescent="0.25">
      <c r="A24" s="27">
        <v>4.2023000000000001</v>
      </c>
      <c r="B24" s="27">
        <v>69.8</v>
      </c>
      <c r="C24" s="27">
        <f t="shared" ref="C24:C27" si="1">B24*10.764</f>
        <v>751.32719999999995</v>
      </c>
      <c r="D24" s="28">
        <v>21200000</v>
      </c>
      <c r="E24" s="28">
        <f t="shared" ref="E24:E26" si="2">D24/C24</f>
        <v>28216.73433358995</v>
      </c>
      <c r="F24" s="29">
        <f t="shared" ref="F24:F27" si="3">E24*1.1</f>
        <v>31038.407766948945</v>
      </c>
      <c r="P24" s="1"/>
    </row>
    <row r="25" spans="1:19" x14ac:dyDescent="0.25">
      <c r="A25" s="22">
        <v>7.2023000000000001</v>
      </c>
      <c r="B25" s="22">
        <v>59.76</v>
      </c>
      <c r="C25" s="22">
        <f t="shared" si="1"/>
        <v>643.25663999999995</v>
      </c>
      <c r="D25" s="23">
        <v>13200000</v>
      </c>
      <c r="E25" s="23">
        <f t="shared" si="2"/>
        <v>20520.581023462113</v>
      </c>
      <c r="F25" s="24">
        <f t="shared" si="3"/>
        <v>22572.639125808328</v>
      </c>
      <c r="P25" s="1"/>
      <c r="R25" s="1">
        <v>30000</v>
      </c>
      <c r="S25" s="1">
        <v>30250</v>
      </c>
    </row>
    <row r="26" spans="1:19" x14ac:dyDescent="0.25">
      <c r="A26" s="22">
        <v>12.202199999999999</v>
      </c>
      <c r="B26" s="22">
        <v>59.8</v>
      </c>
      <c r="C26" s="22">
        <f t="shared" si="1"/>
        <v>643.68719999999996</v>
      </c>
      <c r="D26" s="23">
        <v>15000000</v>
      </c>
      <c r="E26" s="23">
        <f t="shared" si="2"/>
        <v>23303.244184442381</v>
      </c>
      <c r="F26" s="24">
        <f t="shared" si="3"/>
        <v>25633.568602886622</v>
      </c>
      <c r="P26" s="1"/>
      <c r="Q26" s="1"/>
      <c r="R26" s="1">
        <v>3000</v>
      </c>
      <c r="S26" s="1">
        <f>S25/100*110</f>
        <v>33275</v>
      </c>
    </row>
    <row r="27" spans="1:19" x14ac:dyDescent="0.25">
      <c r="A27" s="25">
        <v>12.202199999999999</v>
      </c>
      <c r="B27" s="25">
        <v>84.62</v>
      </c>
      <c r="C27" s="25">
        <f t="shared" si="1"/>
        <v>910.84968000000003</v>
      </c>
      <c r="D27" s="26">
        <v>25000000</v>
      </c>
      <c r="E27" s="26">
        <f>D27/C27</f>
        <v>27446.899909982949</v>
      </c>
      <c r="F27" s="24">
        <f t="shared" si="3"/>
        <v>30191.589900981246</v>
      </c>
      <c r="P27" s="4"/>
      <c r="R27" s="1">
        <f>R25-R26</f>
        <v>27000</v>
      </c>
      <c r="S27" s="1">
        <f>S26/10.764</f>
        <v>3091.32292827945</v>
      </c>
    </row>
    <row r="31" spans="1:19" x14ac:dyDescent="0.25">
      <c r="A31" t="s">
        <v>2</v>
      </c>
      <c r="B31" s="1">
        <v>651</v>
      </c>
    </row>
    <row r="32" spans="1:19" x14ac:dyDescent="0.25">
      <c r="A32" t="s">
        <v>10</v>
      </c>
      <c r="B32" s="1">
        <v>30000</v>
      </c>
    </row>
    <row r="33" spans="1:13" x14ac:dyDescent="0.25">
      <c r="A33" s="2" t="s">
        <v>6</v>
      </c>
      <c r="B33" s="3">
        <f>B32*B31</f>
        <v>19530000</v>
      </c>
    </row>
    <row r="34" spans="1:13" x14ac:dyDescent="0.25">
      <c r="A34" t="s">
        <v>11</v>
      </c>
      <c r="B34" s="1">
        <f>B33*90%</f>
        <v>17577000</v>
      </c>
    </row>
    <row r="35" spans="1:13" x14ac:dyDescent="0.25">
      <c r="A35" t="s">
        <v>12</v>
      </c>
      <c r="B35" s="1">
        <f>B33*80%</f>
        <v>15624000</v>
      </c>
    </row>
    <row r="37" spans="1:13" x14ac:dyDescent="0.25">
      <c r="A37" t="s">
        <v>13</v>
      </c>
      <c r="B37" s="1">
        <f>716.1*3000</f>
        <v>2148300</v>
      </c>
    </row>
    <row r="38" spans="1:13" x14ac:dyDescent="0.25">
      <c r="L38" s="1"/>
      <c r="M38" s="1"/>
    </row>
    <row r="39" spans="1:13" x14ac:dyDescent="0.25">
      <c r="A39" t="s">
        <v>14</v>
      </c>
      <c r="L39" s="1"/>
      <c r="M39" s="1"/>
    </row>
    <row r="40" spans="1:13" x14ac:dyDescent="0.25">
      <c r="L40" s="1"/>
      <c r="M40" s="1"/>
    </row>
    <row r="41" spans="1:13" x14ac:dyDescent="0.25">
      <c r="A41" t="s">
        <v>15</v>
      </c>
      <c r="B41" s="4">
        <f>B33*0.025/12</f>
        <v>40687.5</v>
      </c>
      <c r="L41" s="1"/>
      <c r="M41" s="1"/>
    </row>
    <row r="42" spans="1:13" x14ac:dyDescent="0.25">
      <c r="L42" s="1"/>
      <c r="M42" s="1"/>
    </row>
    <row r="43" spans="1:13" x14ac:dyDescent="0.25">
      <c r="L43" s="1"/>
      <c r="M43" s="1"/>
    </row>
    <row r="44" spans="1:13" x14ac:dyDescent="0.25">
      <c r="A44" t="s">
        <v>32</v>
      </c>
      <c r="M44" s="1"/>
    </row>
    <row r="45" spans="1:13" x14ac:dyDescent="0.25">
      <c r="A45">
        <v>9.65</v>
      </c>
      <c r="B45">
        <v>16.690000000000001</v>
      </c>
      <c r="C45">
        <f>B45*A45</f>
        <v>161.05850000000001</v>
      </c>
    </row>
    <row r="46" spans="1:13" x14ac:dyDescent="0.25">
      <c r="A46">
        <v>6.78</v>
      </c>
      <c r="B46">
        <v>6.78</v>
      </c>
      <c r="C46">
        <f t="shared" ref="C46:C51" si="4">B46*A46</f>
        <v>45.968400000000003</v>
      </c>
    </row>
    <row r="47" spans="1:13" x14ac:dyDescent="0.25">
      <c r="A47">
        <v>9.3699999999999992</v>
      </c>
      <c r="B47">
        <v>6.29</v>
      </c>
      <c r="C47">
        <f t="shared" si="4"/>
        <v>58.937299999999993</v>
      </c>
    </row>
    <row r="48" spans="1:13" x14ac:dyDescent="0.25">
      <c r="A48">
        <v>12.42</v>
      </c>
      <c r="B48">
        <v>14.04</v>
      </c>
      <c r="C48">
        <f t="shared" si="4"/>
        <v>174.37679999999997</v>
      </c>
    </row>
    <row r="49" spans="1:7" x14ac:dyDescent="0.25">
      <c r="A49">
        <v>6.01</v>
      </c>
      <c r="B49">
        <v>7.85</v>
      </c>
      <c r="C49">
        <f t="shared" si="4"/>
        <v>47.1785</v>
      </c>
    </row>
    <row r="50" spans="1:7" x14ac:dyDescent="0.25">
      <c r="A50">
        <v>10.16</v>
      </c>
      <c r="B50">
        <v>12.63</v>
      </c>
      <c r="C50">
        <f t="shared" si="4"/>
        <v>128.32080000000002</v>
      </c>
    </row>
    <row r="51" spans="1:7" x14ac:dyDescent="0.25">
      <c r="A51">
        <v>5.68</v>
      </c>
      <c r="B51">
        <v>7.72</v>
      </c>
      <c r="C51">
        <f t="shared" si="4"/>
        <v>43.849599999999995</v>
      </c>
    </row>
    <row r="52" spans="1:7" x14ac:dyDescent="0.25">
      <c r="C52" s="2">
        <f>SUM(C45:C51)</f>
        <v>659.68990000000008</v>
      </c>
      <c r="D52">
        <v>660</v>
      </c>
    </row>
    <row r="53" spans="1:7" x14ac:dyDescent="0.25">
      <c r="D53">
        <v>73</v>
      </c>
    </row>
    <row r="54" spans="1:7" x14ac:dyDescent="0.25">
      <c r="A54">
        <v>3.42</v>
      </c>
      <c r="B54">
        <v>16</v>
      </c>
      <c r="C54">
        <f>B54*A54</f>
        <v>54.72</v>
      </c>
      <c r="D54">
        <f>SUM(D52:D53)</f>
        <v>733</v>
      </c>
      <c r="E54">
        <v>33500</v>
      </c>
      <c r="F54">
        <f>E54*D54</f>
        <v>24555500</v>
      </c>
      <c r="G54">
        <f>F54*90%</f>
        <v>22099950</v>
      </c>
    </row>
    <row r="55" spans="1:7" x14ac:dyDescent="0.25">
      <c r="A55">
        <v>2</v>
      </c>
      <c r="B55">
        <v>9</v>
      </c>
      <c r="C55">
        <f>B55*A55</f>
        <v>18</v>
      </c>
      <c r="F55">
        <f>F54/651</f>
        <v>37719.662058371738</v>
      </c>
    </row>
    <row r="56" spans="1:7" x14ac:dyDescent="0.25">
      <c r="C56" s="2">
        <f>SUM(C54:C55)</f>
        <v>72.72</v>
      </c>
    </row>
    <row r="64" spans="1:7" x14ac:dyDescent="0.25">
      <c r="A64" t="s">
        <v>4</v>
      </c>
      <c r="B64" t="s">
        <v>5</v>
      </c>
      <c r="C64" t="s">
        <v>6</v>
      </c>
      <c r="D64" t="s">
        <v>7</v>
      </c>
      <c r="E64" t="s">
        <v>8</v>
      </c>
    </row>
    <row r="65" spans="1:7" x14ac:dyDescent="0.25">
      <c r="A65">
        <v>720</v>
      </c>
      <c r="B65">
        <v>920</v>
      </c>
      <c r="C65" s="1">
        <v>22000000</v>
      </c>
      <c r="D65" s="1">
        <f>C65/A65</f>
        <v>30555.555555555555</v>
      </c>
      <c r="E65" s="1">
        <f>C65/B65</f>
        <v>23913.043478260868</v>
      </c>
      <c r="F65" s="1"/>
      <c r="G65" s="1">
        <f>E65*1.1</f>
        <v>26304.347826086956</v>
      </c>
    </row>
    <row r="66" spans="1:7" x14ac:dyDescent="0.25">
      <c r="B66">
        <v>1100</v>
      </c>
      <c r="C66" s="1">
        <v>22000000</v>
      </c>
      <c r="D66" s="1" t="e">
        <f t="shared" ref="D66:D70" si="5">C66/A66</f>
        <v>#DIV/0!</v>
      </c>
      <c r="E66" s="1">
        <f t="shared" ref="E66:E70" si="6">C66/B66</f>
        <v>20000</v>
      </c>
      <c r="F66" s="1"/>
      <c r="G66" s="1">
        <f t="shared" ref="G66:G67" si="7">E66*1.1</f>
        <v>22000</v>
      </c>
    </row>
    <row r="67" spans="1:7" x14ac:dyDescent="0.25">
      <c r="B67">
        <v>800</v>
      </c>
      <c r="C67" s="1">
        <v>23000000</v>
      </c>
      <c r="D67" s="1" t="e">
        <f t="shared" si="5"/>
        <v>#DIV/0!</v>
      </c>
      <c r="E67" s="1">
        <f t="shared" si="6"/>
        <v>28750</v>
      </c>
      <c r="F67" s="1"/>
      <c r="G67" s="1">
        <f t="shared" si="7"/>
        <v>31625.000000000004</v>
      </c>
    </row>
    <row r="68" spans="1:7" x14ac:dyDescent="0.25">
      <c r="A68">
        <v>426</v>
      </c>
      <c r="C68" s="1">
        <v>10500000</v>
      </c>
      <c r="D68" s="1">
        <f t="shared" si="5"/>
        <v>24647.887323943662</v>
      </c>
      <c r="E68" s="1" t="e">
        <f t="shared" si="6"/>
        <v>#DIV/0!</v>
      </c>
    </row>
    <row r="69" spans="1:7" x14ac:dyDescent="0.25">
      <c r="A69">
        <v>635</v>
      </c>
      <c r="C69" s="1">
        <v>19100000</v>
      </c>
      <c r="D69" s="1">
        <f t="shared" si="5"/>
        <v>30078.740157480315</v>
      </c>
      <c r="E69" s="1" t="e">
        <f t="shared" si="6"/>
        <v>#DIV/0!</v>
      </c>
    </row>
    <row r="70" spans="1:7" x14ac:dyDescent="0.25">
      <c r="A70">
        <v>566</v>
      </c>
      <c r="C70" s="1">
        <v>18500000</v>
      </c>
      <c r="D70" s="1">
        <f t="shared" si="5"/>
        <v>32685.512367491167</v>
      </c>
      <c r="E70" s="1" t="e">
        <f t="shared" si="6"/>
        <v>#DIV/0!</v>
      </c>
    </row>
    <row r="71" spans="1:7" x14ac:dyDescent="0.25">
      <c r="D71" s="1"/>
      <c r="E71" s="1"/>
    </row>
  </sheetData>
  <mergeCells count="2">
    <mergeCell ref="A21:F21"/>
    <mergeCell ref="A12:F1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3" sqref="B3"/>
    </sheetView>
  </sheetViews>
  <sheetFormatPr defaultRowHeight="15" x14ac:dyDescent="0.25"/>
  <cols>
    <col min="1" max="1" width="19.5703125" bestFit="1" customWidth="1"/>
    <col min="2" max="2" width="13.7109375" bestFit="1" customWidth="1"/>
    <col min="3" max="3" width="12.140625" bestFit="1" customWidth="1"/>
    <col min="4" max="4" width="14.28515625" bestFit="1" customWidth="1"/>
  </cols>
  <sheetData>
    <row r="1" spans="1:5" ht="16.5" x14ac:dyDescent="0.3">
      <c r="A1" s="5" t="s">
        <v>17</v>
      </c>
      <c r="B1" s="6">
        <v>35000</v>
      </c>
      <c r="C1" s="6"/>
      <c r="E1" s="1"/>
    </row>
    <row r="2" spans="1:5" ht="82.5" x14ac:dyDescent="0.3">
      <c r="A2" s="7" t="s">
        <v>18</v>
      </c>
      <c r="B2" s="6">
        <v>3000</v>
      </c>
      <c r="C2" s="6"/>
      <c r="E2" s="1"/>
    </row>
    <row r="3" spans="1:5" ht="16.5" x14ac:dyDescent="0.3">
      <c r="A3" s="5" t="s">
        <v>19</v>
      </c>
      <c r="B3" s="6">
        <f>B1-B2</f>
        <v>32000</v>
      </c>
      <c r="C3" s="6"/>
      <c r="E3" s="1"/>
    </row>
    <row r="4" spans="1:5" ht="16.5" x14ac:dyDescent="0.3">
      <c r="A4" s="5" t="s">
        <v>20</v>
      </c>
      <c r="B4" s="6">
        <f>B2*1</f>
        <v>3000</v>
      </c>
      <c r="C4" s="6"/>
    </row>
    <row r="5" spans="1:5" ht="16.5" x14ac:dyDescent="0.3">
      <c r="A5" s="5" t="s">
        <v>21</v>
      </c>
      <c r="B5" s="8">
        <v>6</v>
      </c>
      <c r="C5" s="8"/>
    </row>
    <row r="6" spans="1:5" ht="16.5" x14ac:dyDescent="0.3">
      <c r="A6" s="5" t="s">
        <v>22</v>
      </c>
      <c r="B6" s="8">
        <f>B7-B5</f>
        <v>54</v>
      </c>
      <c r="C6" s="8"/>
    </row>
    <row r="7" spans="1:5" ht="16.5" x14ac:dyDescent="0.3">
      <c r="A7" s="5" t="s">
        <v>23</v>
      </c>
      <c r="B7" s="8">
        <v>60</v>
      </c>
      <c r="C7" s="8"/>
    </row>
    <row r="8" spans="1:5" ht="49.5" x14ac:dyDescent="0.3">
      <c r="A8" s="7" t="s">
        <v>24</v>
      </c>
      <c r="B8" s="8">
        <f>90*B5/B7</f>
        <v>9</v>
      </c>
      <c r="C8" s="8"/>
    </row>
    <row r="9" spans="1:5" ht="16.5" x14ac:dyDescent="0.3">
      <c r="A9" s="5"/>
      <c r="B9" s="9">
        <f>B8%</f>
        <v>0.09</v>
      </c>
      <c r="C9" s="9"/>
    </row>
    <row r="10" spans="1:5" ht="16.5" x14ac:dyDescent="0.3">
      <c r="A10" s="5" t="s">
        <v>25</v>
      </c>
      <c r="B10" s="6">
        <f>B4*B9</f>
        <v>270</v>
      </c>
      <c r="C10" s="6"/>
      <c r="E10" s="1"/>
    </row>
    <row r="11" spans="1:5" ht="16.5" x14ac:dyDescent="0.3">
      <c r="A11" s="5" t="s">
        <v>26</v>
      </c>
      <c r="B11" s="6">
        <f>B4-B10</f>
        <v>2730</v>
      </c>
      <c r="C11" s="6"/>
      <c r="E11" s="1"/>
    </row>
    <row r="12" spans="1:5" ht="16.5" x14ac:dyDescent="0.3">
      <c r="A12" s="5" t="s">
        <v>19</v>
      </c>
      <c r="B12" s="6">
        <f>B3</f>
        <v>32000</v>
      </c>
      <c r="C12" s="6"/>
    </row>
    <row r="13" spans="1:5" ht="16.5" x14ac:dyDescent="0.3">
      <c r="A13" s="5" t="s">
        <v>27</v>
      </c>
      <c r="B13" s="6">
        <f>B12+B11</f>
        <v>34730</v>
      </c>
      <c r="C13" s="6"/>
    </row>
    <row r="14" spans="1:5" ht="16.5" x14ac:dyDescent="0.3">
      <c r="A14" s="5"/>
      <c r="B14" s="8"/>
      <c r="C14" s="8"/>
    </row>
    <row r="15" spans="1:5" ht="16.5" x14ac:dyDescent="0.3">
      <c r="A15" s="10" t="s">
        <v>40</v>
      </c>
      <c r="B15" s="11">
        <v>651</v>
      </c>
      <c r="C15" s="11" t="s">
        <v>42</v>
      </c>
      <c r="D15" t="s">
        <v>43</v>
      </c>
    </row>
    <row r="16" spans="1:5" ht="16.5" x14ac:dyDescent="0.3">
      <c r="A16" s="10" t="s">
        <v>41</v>
      </c>
      <c r="B16" s="12">
        <f>B13*B15</f>
        <v>22609230</v>
      </c>
      <c r="C16" s="12">
        <v>1500000</v>
      </c>
      <c r="D16" s="4">
        <f>C16+B16</f>
        <v>24109230</v>
      </c>
      <c r="E16" t="s">
        <v>44</v>
      </c>
    </row>
    <row r="17" spans="1:5" ht="16.5" x14ac:dyDescent="0.3">
      <c r="A17" s="13" t="s">
        <v>11</v>
      </c>
      <c r="B17" s="14"/>
      <c r="C17" s="14"/>
      <c r="D17" s="4">
        <f>D16*90%</f>
        <v>21698307</v>
      </c>
      <c r="E17" t="s">
        <v>11</v>
      </c>
    </row>
    <row r="18" spans="1:5" ht="16.5" x14ac:dyDescent="0.3">
      <c r="A18" s="13" t="s">
        <v>12</v>
      </c>
      <c r="B18" s="14"/>
      <c r="C18" s="14"/>
      <c r="D18" s="4">
        <f>D16*80%</f>
        <v>19287384</v>
      </c>
      <c r="E18" t="s">
        <v>12</v>
      </c>
    </row>
    <row r="19" spans="1:5" ht="16.5" x14ac:dyDescent="0.3">
      <c r="A19" s="13" t="s">
        <v>28</v>
      </c>
      <c r="B19" s="14">
        <f>716.1*B2</f>
        <v>2148300</v>
      </c>
      <c r="C19" s="14"/>
    </row>
    <row r="20" spans="1:5" ht="16.5" x14ac:dyDescent="0.3">
      <c r="A20" s="15" t="s">
        <v>29</v>
      </c>
      <c r="B20" s="14">
        <f>B16*0.025/12</f>
        <v>47102.5625</v>
      </c>
      <c r="C20" s="14"/>
      <c r="E20" s="1"/>
    </row>
    <row r="21" spans="1:5" ht="16.5" x14ac:dyDescent="0.3">
      <c r="A21" s="16" t="s">
        <v>30</v>
      </c>
      <c r="B21" s="17">
        <f>716.1*20473</f>
        <v>14660715.300000001</v>
      </c>
      <c r="C21" s="17"/>
      <c r="E21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V4:EA6"/>
  <sheetViews>
    <sheetView topLeftCell="BQ1" zoomScale="85" zoomScaleNormal="85" workbookViewId="0">
      <selection activeCell="FS142" sqref="FS142"/>
    </sheetView>
  </sheetViews>
  <sheetFormatPr defaultRowHeight="15" x14ac:dyDescent="0.25"/>
  <sheetData>
    <row r="4" spans="126:131" ht="51" x14ac:dyDescent="0.25">
      <c r="EA4" s="20" t="s">
        <v>34</v>
      </c>
    </row>
    <row r="5" spans="126:131" ht="270" x14ac:dyDescent="0.25">
      <c r="DV5" s="19" t="s">
        <v>33</v>
      </c>
    </row>
    <row r="6" spans="126:131" ht="51" x14ac:dyDescent="0.25">
      <c r="DV6" s="20" t="s">
        <v>34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Sheet3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2023-12-05T13:46:31Z</dcterms:modified>
</cp:coreProperties>
</file>