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December 2023\SURESH CHANDRARAO SHINDE - BOI\"/>
    </mc:Choice>
  </mc:AlternateContent>
  <xr:revisionPtr revIDLastSave="0" documentId="13_ncr:1_{4B4DDD5E-1616-482A-937F-6A9B3FA882A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36" i="18" l="1"/>
  <c r="W27" i="4"/>
  <c r="P7" i="4" l="1"/>
  <c r="Q7" i="4" s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Q14" i="4"/>
  <c r="B14" i="4" s="1"/>
  <c r="C14" i="4" s="1"/>
  <c r="J14" i="4"/>
  <c r="I14" i="4"/>
  <c r="E14" i="4"/>
  <c r="A14" i="4"/>
  <c r="Q13" i="4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Q8" i="4" s="1"/>
  <c r="B8" i="4" s="1"/>
  <c r="C8" i="4" s="1"/>
  <c r="J8" i="4"/>
  <c r="I8" i="4"/>
  <c r="E8" i="4"/>
  <c r="F8" i="4" s="1"/>
  <c r="A8" i="4"/>
  <c r="P6" i="4"/>
  <c r="Q6" i="4" s="1"/>
  <c r="B6" i="4" s="1"/>
  <c r="C6" i="4" s="1"/>
  <c r="J6" i="4"/>
  <c r="I6" i="4"/>
  <c r="E6" i="4"/>
  <c r="A6" i="4"/>
  <c r="P5" i="4"/>
  <c r="Q5" i="4" s="1"/>
  <c r="B5" i="4" s="1"/>
  <c r="C5" i="4" s="1"/>
  <c r="J5" i="4"/>
  <c r="I5" i="4"/>
  <c r="E5" i="4"/>
  <c r="A5" i="4"/>
  <c r="P4" i="4"/>
  <c r="Q4" i="4" s="1"/>
  <c r="B4" i="4" s="1"/>
  <c r="C4" i="4" s="1"/>
  <c r="J4" i="4"/>
  <c r="I4" i="4"/>
  <c r="E4" i="4"/>
  <c r="F4" i="4" s="1"/>
  <c r="A4" i="4"/>
  <c r="Q3" i="4"/>
  <c r="B3" i="4" s="1"/>
  <c r="C3" i="4" s="1"/>
  <c r="J3" i="4"/>
  <c r="I3" i="4"/>
  <c r="E3" i="4"/>
  <c r="A3" i="4"/>
  <c r="H13" i="4" l="1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42" i="4" l="1"/>
  <c r="W38" i="4"/>
</calcChain>
</file>

<file path=xl/sharedStrings.xml><?xml version="1.0" encoding="utf-8"?>
<sst xmlns="http://schemas.openxmlformats.org/spreadsheetml/2006/main" count="54" uniqueCount="44">
  <si>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</si>
  <si>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</si>
  <si>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</si>
  <si>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</si>
  <si>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</si>
  <si>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</si>
  <si>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</si>
  <si>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</si>
  <si>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</si>
  <si>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</si>
  <si>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</si>
  <si>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</si>
  <si>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</si>
  <si>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</si>
  <si>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rate on BUA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</si>
  <si>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</si>
  <si>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</si>
  <si>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</si>
  <si>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</si>
  <si>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</si>
  <si>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</si>
  <si>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</si>
  <si>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</si>
  <si>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</si>
  <si>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</si>
  <si>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bua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</si>
  <si>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</si>
  <si>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</si>
  <si>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</si>
  <si>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</si>
  <si>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</si>
  <si>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</si>
  <si>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</si>
  <si>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</si>
  <si>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</si>
  <si>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</si>
  <si>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</si>
  <si>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</si>
  <si>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</si>
  <si>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</si>
  <si>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As per previous valuation report</t>
  </si>
  <si>
    <t>Near Bldg</t>
  </si>
  <si>
    <t>Same Bldg</t>
  </si>
  <si>
    <t>Bank Of India ( Thane Main Branch ) - SURESH CHANDRARAO SHINDE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</si>
</sst>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49</xdr:row>
      <xdr:rowOff>115555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4E780-5E7F-403C-937A-EBA07DAC4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507363</xdr:colOff>
      <xdr:row>52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3C7833-984E-49B7-9262-4261EDCB4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85763" cy="8821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316836</xdr:colOff>
      <xdr:row>47</xdr:row>
      <xdr:rowOff>134592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D9887D-CA3B-48FA-A8ED-BDB644546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95236" cy="8897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574047</xdr:colOff>
      <xdr:row>50</xdr:row>
      <xdr:rowOff>1256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F2C8A9-8462-407A-BDC3-BAC657809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52447" cy="900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602626</xdr:colOff>
      <xdr:row>53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2D6F51-6B5C-4207-B9E7-084096010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1026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34</xdr:col>
      <xdr:colOff>545460</xdr:colOff>
      <xdr:row>30</xdr:row>
      <xdr:rowOff>10324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3B92E-4089-4735-AFA1-C2B5F983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66710" cy="5725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A10" zoomScaleNormal="100" workbookViewId="0">
      <selection activeCell="V33" sqref="V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8" si="0">N3</f>
        <v>0</v>
      </c>
      <c r="B3" s="41">
        <f t="shared" ref="B3:B8" si="1">Q3</f>
        <v>333.33333333333337</v>
      </c>
      <c r="C3" s="41">
        <f>B3*1.2</f>
        <v>400.00000000000006</v>
      </c>
      <c r="D3" s="41">
        <f t="shared" ref="D3:D8" si="2">C3*1.2</f>
        <v>480.00000000000006</v>
      </c>
      <c r="E3" s="42">
        <f t="shared" ref="E3:E8" si="3">R3</f>
        <v>2430000</v>
      </c>
      <c r="F3" s="41">
        <f t="shared" ref="F3:F8" si="4">ROUND((E3/B3),0)</f>
        <v>7290</v>
      </c>
      <c r="G3" s="41">
        <f t="shared" ref="G3:G8" si="5">ROUND((E3/C3),0)</f>
        <v>6075</v>
      </c>
      <c r="H3" s="41">
        <f t="shared" ref="H3:H8" si="6">ROUND((E3/D3),0)</f>
        <v>5063</v>
      </c>
      <c r="I3" s="41" t="e">
        <f>#REF!</f>
        <v>#REF!</v>
      </c>
      <c r="J3" s="41" t="str">
        <f t="shared" ref="J3:J8" si="7">S3</f>
        <v>Same Bldg</v>
      </c>
      <c r="O3" s="43">
        <v>0</v>
      </c>
      <c r="P3" s="43">
        <v>400</v>
      </c>
      <c r="Q3" s="43">
        <f t="shared" ref="P3:Q8" si="8">P3/1.2</f>
        <v>333.33333333333337</v>
      </c>
      <c r="R3" s="44">
        <v>2430000</v>
      </c>
      <c r="S3" s="43" t="s">
        <v>42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8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8"/>
        <v>0</v>
      </c>
      <c r="R6" s="2">
        <v>0</v>
      </c>
    </row>
    <row r="7" spans="1:20" x14ac:dyDescent="0.25">
      <c r="A7" s="4">
        <f t="shared" ref="A7" si="10">N7</f>
        <v>0</v>
      </c>
      <c r="B7" s="4">
        <f t="shared" ref="B7" si="11">Q7</f>
        <v>0</v>
      </c>
      <c r="C7" s="4">
        <f t="shared" ref="C7" si="12">B7*1.2</f>
        <v>0</v>
      </c>
      <c r="D7" s="4">
        <f t="shared" ref="D7" si="13">C7*1.2</f>
        <v>0</v>
      </c>
      <c r="E7" s="5">
        <f t="shared" ref="E7" si="14">R7</f>
        <v>0</v>
      </c>
      <c r="F7" s="9" t="e">
        <f t="shared" ref="F7" si="15">ROUND((E7/B7),0)</f>
        <v>#DIV/0!</v>
      </c>
      <c r="G7" s="9" t="e">
        <f t="shared" ref="G7" si="16">ROUND((E7/C7),0)</f>
        <v>#DIV/0!</v>
      </c>
      <c r="H7" s="9" t="e">
        <f t="shared" ref="H7" si="17">ROUND((E7/D7),0)</f>
        <v>#DIV/0!</v>
      </c>
      <c r="I7" s="4" t="e">
        <f>#REF!</f>
        <v>#REF!</v>
      </c>
      <c r="J7" s="4">
        <f t="shared" ref="J7" si="18">S7</f>
        <v>0</v>
      </c>
      <c r="O7">
        <v>0</v>
      </c>
      <c r="P7">
        <f t="shared" ref="P7" si="19">O7/1.2</f>
        <v>0</v>
      </c>
      <c r="Q7">
        <f t="shared" ref="Q7" si="20">P7/1.2</f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8"/>
        <v>0</v>
      </c>
      <c r="R8" s="2">
        <v>0</v>
      </c>
    </row>
    <row r="9" spans="1:20" ht="36.75" customHeight="1" x14ac:dyDescent="0.25">
      <c r="A9" s="45" t="s">
        <v>39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</row>
    <row r="10" spans="1:20" x14ac:dyDescent="0.25">
      <c r="A10" s="4">
        <f t="shared" ref="A10:A19" si="21">N10</f>
        <v>0</v>
      </c>
      <c r="B10" s="4">
        <f t="shared" ref="B10:B19" si="22">Q10</f>
        <v>791.66666666666674</v>
      </c>
      <c r="C10" s="4">
        <f>B10*1.2</f>
        <v>950</v>
      </c>
      <c r="D10" s="4">
        <f t="shared" ref="D10:D19" si="23">C10*1.2</f>
        <v>1140</v>
      </c>
      <c r="E10" s="5">
        <f t="shared" ref="E10:E19" si="24">R10</f>
        <v>9500000</v>
      </c>
      <c r="F10" s="9">
        <f t="shared" ref="F10:F19" si="25">ROUND((E10/B10),0)</f>
        <v>12000</v>
      </c>
      <c r="G10" s="9">
        <f t="shared" ref="G10:G19" si="26">ROUND((E10/C10),0)</f>
        <v>10000</v>
      </c>
      <c r="H10" s="9">
        <f t="shared" ref="H10:H19" si="27">ROUND((E10/D10),0)</f>
        <v>8333</v>
      </c>
      <c r="I10" s="4" t="e">
        <f>#REF!</f>
        <v>#REF!</v>
      </c>
      <c r="J10" s="4" t="str">
        <f t="shared" ref="J10:J19" si="28">S10</f>
        <v>Near Bldg</v>
      </c>
      <c r="O10">
        <v>0</v>
      </c>
      <c r="P10">
        <v>950</v>
      </c>
      <c r="Q10">
        <f t="shared" ref="P10:Q19" si="29">P10/1.2</f>
        <v>791.66666666666674</v>
      </c>
      <c r="R10" s="2">
        <v>9500000</v>
      </c>
      <c r="S10" t="s">
        <v>41</v>
      </c>
    </row>
    <row r="11" spans="1:20" s="43" customFormat="1" x14ac:dyDescent="0.25">
      <c r="A11" s="41">
        <f t="shared" si="21"/>
        <v>0</v>
      </c>
      <c r="B11" s="41">
        <f t="shared" si="22"/>
        <v>484</v>
      </c>
      <c r="C11" s="41">
        <f t="shared" ref="C11:C19" si="30">B11*1.2</f>
        <v>580.79999999999995</v>
      </c>
      <c r="D11" s="41">
        <f t="shared" si="23"/>
        <v>696.95999999999992</v>
      </c>
      <c r="E11" s="42">
        <f t="shared" si="24"/>
        <v>6300000</v>
      </c>
      <c r="F11" s="41">
        <f t="shared" si="25"/>
        <v>13017</v>
      </c>
      <c r="G11" s="41">
        <f t="shared" si="26"/>
        <v>10847</v>
      </c>
      <c r="H11" s="41">
        <f t="shared" si="27"/>
        <v>9039</v>
      </c>
      <c r="I11" s="41" t="e">
        <f>#REF!</f>
        <v>#REF!</v>
      </c>
      <c r="J11" s="41" t="str">
        <f t="shared" si="28"/>
        <v>Near Bldg</v>
      </c>
      <c r="O11" s="43">
        <v>0</v>
      </c>
      <c r="P11" s="43">
        <f t="shared" si="29"/>
        <v>0</v>
      </c>
      <c r="Q11" s="43">
        <v>484</v>
      </c>
      <c r="R11" s="44">
        <v>6300000</v>
      </c>
      <c r="S11" s="43" t="s">
        <v>41</v>
      </c>
    </row>
    <row r="12" spans="1:20" x14ac:dyDescent="0.25">
      <c r="A12" s="4">
        <f t="shared" si="21"/>
        <v>0</v>
      </c>
      <c r="B12" s="4">
        <f t="shared" si="22"/>
        <v>371.52777777777783</v>
      </c>
      <c r="C12" s="4">
        <f t="shared" si="30"/>
        <v>445.83333333333337</v>
      </c>
      <c r="D12" s="4">
        <f t="shared" si="23"/>
        <v>535</v>
      </c>
      <c r="E12" s="5">
        <f t="shared" si="24"/>
        <v>4600000</v>
      </c>
      <c r="F12" s="9">
        <f t="shared" si="25"/>
        <v>12381</v>
      </c>
      <c r="G12" s="9">
        <f t="shared" si="26"/>
        <v>10318</v>
      </c>
      <c r="H12" s="9">
        <f t="shared" si="27"/>
        <v>8598</v>
      </c>
      <c r="I12" s="4" t="e">
        <f>#REF!</f>
        <v>#REF!</v>
      </c>
      <c r="J12" s="4" t="str">
        <f t="shared" si="28"/>
        <v>Near Bldg</v>
      </c>
      <c r="O12">
        <v>535</v>
      </c>
      <c r="P12">
        <f t="shared" si="29"/>
        <v>445.83333333333337</v>
      </c>
      <c r="Q12">
        <f t="shared" si="29"/>
        <v>371.52777777777783</v>
      </c>
      <c r="R12" s="2">
        <v>4600000</v>
      </c>
      <c r="S12" t="s">
        <v>41</v>
      </c>
    </row>
    <row r="13" spans="1:20" x14ac:dyDescent="0.25">
      <c r="A13" s="4">
        <f t="shared" si="21"/>
        <v>0</v>
      </c>
      <c r="B13" s="4">
        <f t="shared" si="22"/>
        <v>483.33333333333337</v>
      </c>
      <c r="C13" s="4">
        <f t="shared" si="30"/>
        <v>580</v>
      </c>
      <c r="D13" s="4">
        <f t="shared" si="23"/>
        <v>696</v>
      </c>
      <c r="E13" s="5">
        <f t="shared" si="24"/>
        <v>6000000</v>
      </c>
      <c r="F13" s="9">
        <f t="shared" si="25"/>
        <v>12414</v>
      </c>
      <c r="G13" s="9">
        <f t="shared" si="26"/>
        <v>10345</v>
      </c>
      <c r="H13" s="9">
        <f t="shared" si="27"/>
        <v>8621</v>
      </c>
      <c r="I13" s="4" t="e">
        <f>#REF!</f>
        <v>#REF!</v>
      </c>
      <c r="J13" s="4" t="str">
        <f t="shared" si="28"/>
        <v>Near Bldg</v>
      </c>
      <c r="O13">
        <v>0</v>
      </c>
      <c r="P13">
        <v>580</v>
      </c>
      <c r="Q13">
        <f t="shared" si="29"/>
        <v>483.33333333333337</v>
      </c>
      <c r="R13" s="2">
        <v>6000000</v>
      </c>
      <c r="S13" t="s">
        <v>41</v>
      </c>
    </row>
    <row r="14" spans="1:20" s="43" customFormat="1" x14ac:dyDescent="0.25">
      <c r="A14" s="41">
        <f t="shared" si="21"/>
        <v>0</v>
      </c>
      <c r="B14" s="41">
        <f t="shared" si="22"/>
        <v>546.66666666666674</v>
      </c>
      <c r="C14" s="41">
        <f t="shared" si="30"/>
        <v>656.00000000000011</v>
      </c>
      <c r="D14" s="41">
        <f t="shared" si="23"/>
        <v>787.20000000000016</v>
      </c>
      <c r="E14" s="42">
        <f t="shared" si="24"/>
        <v>7000000</v>
      </c>
      <c r="F14" s="41">
        <f t="shared" si="25"/>
        <v>12805</v>
      </c>
      <c r="G14" s="41">
        <f t="shared" si="26"/>
        <v>10671</v>
      </c>
      <c r="H14" s="41">
        <f t="shared" si="27"/>
        <v>8892</v>
      </c>
      <c r="I14" s="41" t="e">
        <f>#REF!</f>
        <v>#REF!</v>
      </c>
      <c r="J14" s="41" t="str">
        <f t="shared" si="28"/>
        <v>Near Bldg</v>
      </c>
      <c r="O14" s="43">
        <v>0</v>
      </c>
      <c r="P14" s="43">
        <v>656</v>
      </c>
      <c r="Q14" s="43">
        <f t="shared" si="29"/>
        <v>546.66666666666674</v>
      </c>
      <c r="R14" s="44">
        <v>7000000</v>
      </c>
      <c r="S14" s="43" t="s">
        <v>41</v>
      </c>
    </row>
    <row r="15" spans="1:20" x14ac:dyDescent="0.25">
      <c r="A15" s="4">
        <f t="shared" si="21"/>
        <v>0</v>
      </c>
      <c r="B15" s="4">
        <f t="shared" si="22"/>
        <v>0</v>
      </c>
      <c r="C15" s="4">
        <f t="shared" si="30"/>
        <v>0</v>
      </c>
      <c r="D15" s="4">
        <f t="shared" si="23"/>
        <v>0</v>
      </c>
      <c r="E15" s="5">
        <f t="shared" si="24"/>
        <v>0</v>
      </c>
      <c r="F15" s="9" t="e">
        <f t="shared" si="25"/>
        <v>#DIV/0!</v>
      </c>
      <c r="G15" s="9" t="e">
        <f t="shared" si="26"/>
        <v>#DIV/0!</v>
      </c>
      <c r="H15" s="9" t="e">
        <f t="shared" si="27"/>
        <v>#DIV/0!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f t="shared" si="29"/>
        <v>0</v>
      </c>
      <c r="R15" s="2">
        <v>0</v>
      </c>
    </row>
    <row r="16" spans="1:20" x14ac:dyDescent="0.25">
      <c r="A16" s="4">
        <f t="shared" si="21"/>
        <v>0</v>
      </c>
      <c r="B16" s="4">
        <f t="shared" si="22"/>
        <v>0</v>
      </c>
      <c r="C16" s="4">
        <f t="shared" si="30"/>
        <v>0</v>
      </c>
      <c r="D16" s="4">
        <f t="shared" si="23"/>
        <v>0</v>
      </c>
      <c r="E16" s="5">
        <f t="shared" si="24"/>
        <v>0</v>
      </c>
      <c r="F16" s="9" t="e">
        <f t="shared" si="25"/>
        <v>#DIV/0!</v>
      </c>
      <c r="G16" s="9" t="e">
        <f t="shared" si="26"/>
        <v>#DIV/0!</v>
      </c>
      <c r="H16" s="9" t="e">
        <f t="shared" si="27"/>
        <v>#DIV/0!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f t="shared" si="29"/>
        <v>0</v>
      </c>
      <c r="R16" s="2">
        <v>0</v>
      </c>
    </row>
    <row r="17" spans="1:25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5">
        <f t="shared" si="24"/>
        <v>0</v>
      </c>
      <c r="F17" s="9" t="e">
        <f t="shared" si="25"/>
        <v>#DIV/0!</v>
      </c>
      <c r="G17" s="9" t="e">
        <f t="shared" si="26"/>
        <v>#DIV/0!</v>
      </c>
      <c r="H17" s="9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</row>
    <row r="18" spans="1:25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5">
        <f t="shared" si="24"/>
        <v>0</v>
      </c>
      <c r="F18" s="9" t="e">
        <f t="shared" si="25"/>
        <v>#DIV/0!</v>
      </c>
      <c r="G18" s="9" t="e">
        <f t="shared" si="26"/>
        <v>#DIV/0!</v>
      </c>
      <c r="H18" s="9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5">
        <f t="shared" si="24"/>
        <v>0</v>
      </c>
      <c r="F19" s="9" t="e">
        <f t="shared" si="25"/>
        <v>#DIV/0!</v>
      </c>
      <c r="G19" s="9" t="e">
        <f t="shared" si="26"/>
        <v>#DIV/0!</v>
      </c>
      <c r="H19" s="9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5.75" x14ac:dyDescent="0.25">
      <c r="U20" s="17" t="s">
        <v>13</v>
      </c>
      <c r="V20" s="18"/>
      <c r="W20" s="19">
        <v>10000</v>
      </c>
      <c r="X20" s="20" t="s">
        <v>14</v>
      </c>
    </row>
    <row r="21" spans="1:25" ht="38.25" customHeight="1" x14ac:dyDescent="0.25">
      <c r="S21" s="10"/>
      <c r="T21" s="10"/>
      <c r="U21" s="21" t="s">
        <v>15</v>
      </c>
      <c r="V21" s="18"/>
      <c r="W21" s="19">
        <v>2200</v>
      </c>
      <c r="X21" s="22"/>
    </row>
    <row r="22" spans="1:25" ht="15.75" x14ac:dyDescent="0.25">
      <c r="S22" s="10"/>
      <c r="T22" s="10"/>
      <c r="U22" s="17" t="s">
        <v>16</v>
      </c>
      <c r="V22" s="18"/>
      <c r="W22" s="19">
        <f>W20-W21</f>
        <v>7800</v>
      </c>
      <c r="X22" s="22"/>
    </row>
    <row r="23" spans="1:25" ht="15.75" x14ac:dyDescent="0.25">
      <c r="G23" s="6"/>
      <c r="H23" s="6"/>
      <c r="S23" s="10"/>
      <c r="T23" s="10"/>
      <c r="U23" s="17" t="s">
        <v>17</v>
      </c>
      <c r="V23" s="18"/>
      <c r="W23" s="19">
        <f>W21</f>
        <v>2200</v>
      </c>
      <c r="X23" s="22"/>
    </row>
    <row r="24" spans="1:25" ht="15.75" x14ac:dyDescent="0.25">
      <c r="S24" s="10"/>
      <c r="T24" s="10"/>
      <c r="U24" s="17" t="s">
        <v>18</v>
      </c>
      <c r="V24" s="23"/>
      <c r="W24" s="24">
        <f>X24-X25</f>
        <v>28</v>
      </c>
      <c r="X24" s="25">
        <v>2023</v>
      </c>
    </row>
    <row r="25" spans="1:25" ht="15.75" x14ac:dyDescent="0.25">
      <c r="S25" s="10"/>
      <c r="T25" s="10"/>
      <c r="U25" s="17" t="s">
        <v>19</v>
      </c>
      <c r="V25" s="23"/>
      <c r="W25" s="24">
        <f>W26-W24</f>
        <v>32</v>
      </c>
      <c r="X25" s="24">
        <v>1995</v>
      </c>
      <c r="Y25" t="s">
        <v>40</v>
      </c>
    </row>
    <row r="26" spans="1:25" ht="15.75" x14ac:dyDescent="0.25">
      <c r="S26" s="10"/>
      <c r="T26" s="10"/>
      <c r="U26" s="17" t="s">
        <v>20</v>
      </c>
      <c r="V26" s="23"/>
      <c r="W26" s="24">
        <v>60</v>
      </c>
      <c r="X26" s="24"/>
    </row>
    <row r="27" spans="1:25" ht="39" customHeight="1" x14ac:dyDescent="0.25">
      <c r="P27" s="46" t="s">
        <v>43</v>
      </c>
      <c r="Q27" s="46"/>
      <c r="R27" s="46"/>
      <c r="S27" s="46"/>
      <c r="T27" s="47"/>
      <c r="U27" s="21" t="s">
        <v>21</v>
      </c>
      <c r="V27" s="23"/>
      <c r="W27" s="24">
        <f>90*W24/W26</f>
        <v>42</v>
      </c>
      <c r="X27" s="24"/>
    </row>
    <row r="28" spans="1:25" ht="15.75" x14ac:dyDescent="0.25">
      <c r="U28" s="17"/>
      <c r="V28" s="26"/>
      <c r="W28" s="27">
        <f>W27%</f>
        <v>0.42</v>
      </c>
      <c r="X28" s="27"/>
    </row>
    <row r="29" spans="1:25" ht="15.75" x14ac:dyDescent="0.25">
      <c r="P29" s="14" t="s">
        <v>33</v>
      </c>
      <c r="Q29" s="14" t="s">
        <v>34</v>
      </c>
      <c r="R29" s="14" t="s">
        <v>35</v>
      </c>
      <c r="S29" s="14" t="s">
        <v>36</v>
      </c>
      <c r="T29" s="12"/>
      <c r="U29" s="17" t="s">
        <v>22</v>
      </c>
      <c r="V29" s="18"/>
      <c r="W29" s="19">
        <f>W23*W28</f>
        <v>924</v>
      </c>
      <c r="X29" s="22"/>
    </row>
    <row r="30" spans="1:25" ht="15.75" x14ac:dyDescent="0.25">
      <c r="Q30">
        <f>N18</f>
        <v>0</v>
      </c>
      <c r="R30" s="15">
        <f>N16</f>
        <v>0</v>
      </c>
      <c r="S30" s="15">
        <f>R30*Q30</f>
        <v>0</v>
      </c>
      <c r="U30" s="17" t="s">
        <v>23</v>
      </c>
      <c r="V30" s="18"/>
      <c r="W30" s="19">
        <f>W23-W29</f>
        <v>1276</v>
      </c>
      <c r="X30" s="22"/>
    </row>
    <row r="31" spans="1:25" ht="15.75" x14ac:dyDescent="0.25">
      <c r="R31" s="6" t="s">
        <v>36</v>
      </c>
      <c r="S31" s="16">
        <f>SUM(S30:S30)</f>
        <v>0</v>
      </c>
      <c r="U31" s="17" t="s">
        <v>16</v>
      </c>
      <c r="V31" s="18"/>
      <c r="W31" s="19">
        <f>W22</f>
        <v>7800</v>
      </c>
      <c r="X31" s="22"/>
    </row>
    <row r="32" spans="1:25" ht="15.75" x14ac:dyDescent="0.25">
      <c r="R32" s="6" t="s">
        <v>27</v>
      </c>
      <c r="S32" s="16">
        <f>S31*90%</f>
        <v>0</v>
      </c>
      <c r="U32" s="23"/>
      <c r="V32" s="18"/>
      <c r="W32" s="19"/>
      <c r="X32" s="22"/>
    </row>
    <row r="33" spans="15:24" ht="15.75" x14ac:dyDescent="0.25">
      <c r="R33" s="6" t="s">
        <v>37</v>
      </c>
      <c r="S33" s="16">
        <f>S31*80%</f>
        <v>0</v>
      </c>
      <c r="U33" s="28" t="s">
        <v>24</v>
      </c>
      <c r="V33" s="29"/>
      <c r="W33" s="20">
        <f>W31+W30</f>
        <v>9076</v>
      </c>
      <c r="X33" s="22"/>
    </row>
    <row r="34" spans="15:24" ht="15.75" x14ac:dyDescent="0.25">
      <c r="S34" s="10"/>
      <c r="T34" s="10"/>
      <c r="U34" s="23"/>
      <c r="V34" s="23"/>
      <c r="W34" s="24"/>
      <c r="X34" s="24"/>
    </row>
    <row r="35" spans="15:24" ht="15.75" x14ac:dyDescent="0.25">
      <c r="S35" s="10"/>
      <c r="T35" s="10"/>
      <c r="U35" s="28" t="s">
        <v>25</v>
      </c>
      <c r="V35" s="30"/>
      <c r="W35" s="25">
        <v>565</v>
      </c>
      <c r="X35" s="24"/>
    </row>
    <row r="36" spans="15:24" ht="15.75" x14ac:dyDescent="0.25">
      <c r="P36" s="13" t="s">
        <v>32</v>
      </c>
      <c r="S36" s="10"/>
      <c r="T36" s="11"/>
      <c r="U36" s="17" t="s">
        <v>26</v>
      </c>
      <c r="V36" s="31"/>
      <c r="W36" s="32">
        <f>W33*W35+X37</f>
        <v>5127940</v>
      </c>
      <c r="X36" s="33"/>
    </row>
    <row r="37" spans="15:24" ht="15.75" x14ac:dyDescent="0.25">
      <c r="S37" s="11"/>
      <c r="T37" s="10"/>
      <c r="U37" s="17" t="s">
        <v>27</v>
      </c>
      <c r="V37" s="23"/>
      <c r="W37" s="34">
        <f>W36*0.9</f>
        <v>4615146</v>
      </c>
      <c r="X37" s="35"/>
    </row>
    <row r="38" spans="15:24" ht="15.75" x14ac:dyDescent="0.25">
      <c r="S38" s="10"/>
      <c r="T38" s="10"/>
      <c r="U38" s="17" t="s">
        <v>28</v>
      </c>
      <c r="V38" s="23"/>
      <c r="W38" s="34">
        <f>W36*0.8</f>
        <v>4102352</v>
      </c>
      <c r="X38" s="34"/>
    </row>
    <row r="39" spans="15:24" ht="15.75" x14ac:dyDescent="0.25">
      <c r="O39" s="10"/>
      <c r="P39" s="10"/>
      <c r="Q39" s="10"/>
      <c r="R39" s="10"/>
      <c r="S39" s="10"/>
      <c r="T39" s="10"/>
      <c r="U39" s="17"/>
      <c r="V39" s="23"/>
      <c r="W39" s="36"/>
      <c r="X39" s="24"/>
    </row>
    <row r="40" spans="15:24" ht="15.75" x14ac:dyDescent="0.25">
      <c r="U40" s="37" t="s">
        <v>29</v>
      </c>
      <c r="V40" s="38"/>
      <c r="W40" s="39">
        <f>W21*W35</f>
        <v>1243000</v>
      </c>
      <c r="X40" s="39"/>
    </row>
    <row r="41" spans="15:24" ht="15.75" x14ac:dyDescent="0.25">
      <c r="U41" s="17" t="s">
        <v>30</v>
      </c>
      <c r="V41" s="23"/>
      <c r="W41" s="36"/>
      <c r="X41" s="36"/>
    </row>
    <row r="42" spans="15:24" ht="15.75" x14ac:dyDescent="0.25">
      <c r="U42" s="40" t="s">
        <v>31</v>
      </c>
      <c r="V42" s="36"/>
      <c r="W42" s="34">
        <f>W36*0.025/12</f>
        <v>10683.208333333334</v>
      </c>
      <c r="X42" s="34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T33:T36"/>
  <sheetViews>
    <sheetView topLeftCell="F1" zoomScaleNormal="100" workbookViewId="0">
      <selection activeCell="T36" sqref="T36"/>
    </sheetView>
  </sheetViews>
  <sheetFormatPr defaultRowHeight="15" x14ac:dyDescent="0.25"/>
  <cols>
    <col min="20" max="20" width="17.42578125" customWidth="1"/>
  </cols>
  <sheetData>
    <row r="33" spans="20:20" x14ac:dyDescent="0.25">
      <c r="T33">
        <v>2250000</v>
      </c>
    </row>
    <row r="34" spans="20:20" x14ac:dyDescent="0.25">
      <c r="T34">
        <v>157500</v>
      </c>
    </row>
    <row r="35" spans="20:20" x14ac:dyDescent="0.25">
      <c r="T35">
        <v>22500</v>
      </c>
    </row>
    <row r="36" spans="20:20" x14ac:dyDescent="0.25">
      <c r="T36">
        <f>T33+T34+T35</f>
        <v>2430000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H37" sqref="H3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2023-12-07T09:30:09Z</dcterms:modified>
</cp:coreProperties>
</file>