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58A6E9FE-C3BA-4CA8-8616-D0E9585361FD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2" sheetId="5" r:id="rId4"/>
    <sheet name="Sheet3" sheetId="6" r:id="rId5"/>
    <sheet name="Sheet7" sheetId="10" r:id="rId6"/>
    <sheet name="Sheet8" sheetId="11" r:id="rId7"/>
    <sheet name="Sheet9" sheetId="12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" i="1" l="1"/>
  <c r="N6" i="1"/>
  <c r="M17" i="1"/>
  <c r="M10" i="1"/>
  <c r="M16" i="1"/>
  <c r="M15" i="1"/>
  <c r="M14" i="1"/>
  <c r="M13" i="1"/>
  <c r="M9" i="1"/>
  <c r="M8" i="1"/>
  <c r="M7" i="1"/>
  <c r="M6" i="1"/>
  <c r="O6" i="1"/>
  <c r="Q6" i="1"/>
  <c r="H16" i="1"/>
  <c r="H15" i="1"/>
  <c r="H14" i="1"/>
  <c r="H13" i="1"/>
  <c r="H9" i="1"/>
  <c r="H8" i="1"/>
  <c r="H7" i="1"/>
  <c r="H6" i="1"/>
  <c r="J16" i="1"/>
  <c r="L16" i="1" s="1"/>
  <c r="J15" i="1"/>
  <c r="L15" i="1" s="1"/>
  <c r="J14" i="1"/>
  <c r="K14" i="1" s="1"/>
  <c r="J13" i="1"/>
  <c r="J9" i="1"/>
  <c r="L9" i="1" s="1"/>
  <c r="J8" i="1"/>
  <c r="L8" i="1" s="1"/>
  <c r="J7" i="1"/>
  <c r="L7" i="1" s="1"/>
  <c r="J6" i="1"/>
  <c r="L6" i="1" s="1"/>
  <c r="J17" i="1" l="1"/>
  <c r="J10" i="1"/>
  <c r="L14" i="1"/>
  <c r="K7" i="1"/>
  <c r="L10" i="1"/>
  <c r="K15" i="1"/>
  <c r="K8" i="1"/>
  <c r="K13" i="1"/>
  <c r="K6" i="1"/>
  <c r="L13" i="1"/>
  <c r="K16" i="1"/>
  <c r="K9" i="1"/>
  <c r="L17" i="1" l="1"/>
  <c r="K10" i="1"/>
  <c r="K17" i="1"/>
  <c r="B21" i="1" l="1"/>
  <c r="K54" i="1"/>
  <c r="M54" i="1" s="1"/>
  <c r="F58" i="1"/>
  <c r="F57" i="1"/>
  <c r="F56" i="1"/>
  <c r="F55" i="1"/>
  <c r="D54" i="1"/>
  <c r="E54" i="1" s="1"/>
  <c r="G54" i="1" s="1"/>
  <c r="B43" i="1"/>
  <c r="B42" i="1"/>
  <c r="K40" i="1"/>
  <c r="K34" i="1" l="1"/>
  <c r="K39" i="1" l="1"/>
  <c r="K38" i="1"/>
  <c r="K37" i="1" l="1"/>
  <c r="K36" i="1"/>
  <c r="K35" i="1"/>
  <c r="G46" i="1"/>
  <c r="I46" i="1" s="1"/>
  <c r="G45" i="1"/>
  <c r="I45" i="1" s="1"/>
  <c r="D46" i="1"/>
  <c r="D45" i="1"/>
  <c r="G44" i="1"/>
  <c r="G43" i="1"/>
  <c r="G42" i="1"/>
  <c r="J42" i="1" s="1"/>
  <c r="G34" i="1" l="1"/>
  <c r="I34" i="1"/>
  <c r="G35" i="1"/>
  <c r="I35" i="1"/>
  <c r="G36" i="1"/>
  <c r="I36" i="1"/>
  <c r="G37" i="1"/>
  <c r="I37" i="1"/>
  <c r="G38" i="1"/>
  <c r="I38" i="1"/>
  <c r="G39" i="1"/>
  <c r="I39" i="1"/>
  <c r="G40" i="1"/>
  <c r="I40" i="1"/>
  <c r="I44" i="1"/>
  <c r="I43" i="1" l="1"/>
  <c r="I42" i="1"/>
  <c r="D43" i="1"/>
  <c r="J39" i="1" l="1"/>
  <c r="J38" i="1"/>
  <c r="J40" i="1"/>
  <c r="D44" i="1" l="1"/>
  <c r="J34" i="1"/>
  <c r="D42" i="1" l="1"/>
  <c r="J35" i="1"/>
  <c r="J36" i="1"/>
  <c r="J37" i="1"/>
  <c r="B8" i="1" l="1"/>
  <c r="B11" i="1" l="1"/>
  <c r="B5" i="1" l="1"/>
  <c r="B12" i="1" l="1"/>
  <c r="B6" i="1"/>
  <c r="B15" i="1"/>
  <c r="B13" i="1" l="1"/>
  <c r="B14" i="1" s="1"/>
  <c r="B16" i="1" s="1"/>
  <c r="B20" i="1" l="1"/>
  <c r="B22" i="1" l="1"/>
</calcChain>
</file>

<file path=xl/sharedStrings.xml><?xml version="1.0" encoding="utf-8"?>
<sst xmlns="http://schemas.openxmlformats.org/spreadsheetml/2006/main" count="51" uniqueCount="35">
  <si>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</si>
  <si>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</si>
  <si>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</si>
  <si>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</si>
  <si>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</si>
  <si>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</si>
  <si>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</si>
  <si>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</si>
  <si>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</si>
  <si>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</si>
  <si>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</si>
  <si>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</si>
  <si>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</si>
  <si>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</si>
  <si>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</si>
  <si>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</si>
  <si>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</si>
  <si>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</si>
  <si>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</si>
  <si>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</si>
  <si>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</si>
  <si>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</si>
  <si>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</si>
  <si>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Built up area</t>
  </si>
  <si>
    <t>Carpet Area</t>
  </si>
  <si>
    <t>A - Wing</t>
  </si>
  <si>
    <t>Flat No.</t>
  </si>
  <si>
    <t xml:space="preserve">Rate </t>
  </si>
  <si>
    <t>RV</t>
  </si>
  <si>
    <t>DV</t>
  </si>
  <si>
    <t>B - Wing</t>
  </si>
  <si>
    <t>Total Value</t>
  </si>
  <si>
    <t xml:space="preserve">Office No. </t>
  </si>
  <si>
    <t>Office No.</t>
  </si>
  <si>
    <t>Measurement Carpet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</si>
</sst>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sz val="11"/>
      <color rgb="FF000000"/>
      <name val="Arial Narrow"/>
      <family val="2"/>
    </font>
    <font>
      <b/>
      <sz val="11"/>
      <color rgb="FF000000"/>
      <name val="Arial Narrow"/>
      <family val="2"/>
    </font>
    <font>
      <sz val="11"/>
      <color rgb="FFFF0000"/>
      <name val="Arial Narrow"/>
      <family val="2"/>
    </font>
    <font>
      <b/>
      <sz val="11"/>
      <color rgb="FFFF0000"/>
      <name val="Arial Narrow"/>
      <family val="2"/>
    </font>
    <font>
      <b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</cellStyleXfs>
  <cellXfs count="84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4" xfId="0" applyBorder="1"/>
    <xf numFmtId="43" fontId="3" fillId="0" borderId="0" xfId="1" applyFont="1" applyBorder="1"/>
    <xf numFmtId="43" fontId="2" fillId="0" borderId="0" xfId="1" applyFont="1" applyBorder="1"/>
    <xf numFmtId="43" fontId="0" fillId="0" borderId="0" xfId="0" applyNumberFormat="1"/>
    <xf numFmtId="0" fontId="4" fillId="0" borderId="0" xfId="0" applyFont="1"/>
    <xf numFmtId="0" fontId="6" fillId="0" borderId="0" xfId="0" applyFont="1"/>
    <xf numFmtId="43" fontId="0" fillId="0" borderId="1" xfId="0" applyNumberFormat="1" applyBorder="1"/>
    <xf numFmtId="43" fontId="6" fillId="0" borderId="0" xfId="0" applyNumberFormat="1" applyFont="1"/>
    <xf numFmtId="43" fontId="2" fillId="0" borderId="0" xfId="0" applyNumberFormat="1" applyFont="1"/>
    <xf numFmtId="0" fontId="7" fillId="0" borderId="0" xfId="2" applyFill="1" applyBorder="1" applyAlignment="1" applyProtection="1"/>
    <xf numFmtId="0" fontId="9" fillId="0" borderId="1" xfId="0" applyFont="1" applyBorder="1"/>
    <xf numFmtId="0" fontId="6" fillId="0" borderId="3" xfId="0" applyFont="1" applyBorder="1"/>
    <xf numFmtId="0" fontId="10" fillId="0" borderId="1" xfId="0" applyFont="1" applyBorder="1" applyAlignment="1">
      <alignment horizontal="center" wrapText="1"/>
    </xf>
    <xf numFmtId="0" fontId="6" fillId="0" borderId="1" xfId="0" applyFont="1" applyBorder="1"/>
    <xf numFmtId="0" fontId="0" fillId="0" borderId="1" xfId="0" applyBorder="1"/>
    <xf numFmtId="0" fontId="2" fillId="0" borderId="0" xfId="0" applyFont="1"/>
    <xf numFmtId="0" fontId="0" fillId="0" borderId="0" xfId="0" applyAlignment="1">
      <alignment wrapText="1"/>
    </xf>
    <xf numFmtId="43" fontId="5" fillId="0" borderId="0" xfId="0" applyNumberFormat="1" applyFont="1"/>
    <xf numFmtId="43" fontId="8" fillId="0" borderId="0" xfId="0" applyNumberFormat="1" applyFont="1"/>
    <xf numFmtId="0" fontId="9" fillId="0" borderId="0" xfId="1" applyNumberFormat="1" applyFont="1" applyFill="1" applyBorder="1"/>
    <xf numFmtId="164" fontId="9" fillId="0" borderId="0" xfId="1" applyNumberFormat="1" applyFont="1" applyFill="1" applyBorder="1"/>
    <xf numFmtId="10" fontId="9" fillId="0" borderId="0" xfId="1" applyNumberFormat="1" applyFont="1" applyFill="1" applyBorder="1"/>
    <xf numFmtId="43" fontId="9" fillId="0" borderId="0" xfId="1" applyFont="1" applyFill="1" applyBorder="1"/>
    <xf numFmtId="43" fontId="11" fillId="0" borderId="0" xfId="1" applyFont="1" applyFill="1" applyBorder="1"/>
    <xf numFmtId="0" fontId="10" fillId="0" borderId="0" xfId="0" applyFont="1" applyAlignment="1">
      <alignment horizontal="center" wrapText="1"/>
    </xf>
    <xf numFmtId="0" fontId="10" fillId="0" borderId="0" xfId="0" applyFont="1" applyAlignment="1">
      <alignment horizontal="center"/>
    </xf>
    <xf numFmtId="43" fontId="9" fillId="0" borderId="0" xfId="0" applyNumberFormat="1" applyFont="1"/>
    <xf numFmtId="0" fontId="11" fillId="0" borderId="0" xfId="0" applyFont="1"/>
    <xf numFmtId="10" fontId="11" fillId="0" borderId="0" xfId="0" applyNumberFormat="1" applyFont="1"/>
    <xf numFmtId="0" fontId="10" fillId="0" borderId="0" xfId="0" applyFont="1"/>
    <xf numFmtId="0" fontId="12" fillId="0" borderId="0" xfId="0" applyFont="1"/>
    <xf numFmtId="43" fontId="10" fillId="0" borderId="0" xfId="0" applyNumberFormat="1" applyFont="1"/>
    <xf numFmtId="43" fontId="12" fillId="0" borderId="0" xfId="0" applyNumberFormat="1" applyFont="1"/>
    <xf numFmtId="0" fontId="3" fillId="0" borderId="0" xfId="0" applyFont="1"/>
    <xf numFmtId="10" fontId="2" fillId="0" borderId="0" xfId="0" applyNumberFormat="1" applyFont="1"/>
    <xf numFmtId="43" fontId="9" fillId="0" borderId="1" xfId="0" applyNumberFormat="1" applyFont="1" applyBorder="1" applyAlignment="1">
      <alignment horizontal="center"/>
    </xf>
    <xf numFmtId="43" fontId="13" fillId="0" borderId="1" xfId="0" applyNumberFormat="1" applyFont="1" applyBorder="1" applyAlignment="1">
      <alignment horizontal="center"/>
    </xf>
    <xf numFmtId="164" fontId="9" fillId="0" borderId="1" xfId="0" applyNumberFormat="1" applyFont="1" applyBorder="1" applyAlignment="1">
      <alignment horizontal="center"/>
    </xf>
    <xf numFmtId="43" fontId="12" fillId="0" borderId="1" xfId="0" applyNumberFormat="1" applyFont="1" applyBorder="1" applyAlignment="1">
      <alignment horizontal="left"/>
    </xf>
    <xf numFmtId="43" fontId="12" fillId="0" borderId="1" xfId="1" applyFont="1" applyFill="1" applyBorder="1" applyAlignment="1">
      <alignment horizontal="left"/>
    </xf>
    <xf numFmtId="165" fontId="12" fillId="0" borderId="1" xfId="1" applyNumberFormat="1" applyFont="1" applyFill="1" applyBorder="1" applyAlignment="1">
      <alignment horizontal="left"/>
    </xf>
    <xf numFmtId="43" fontId="9" fillId="0" borderId="1" xfId="0" applyNumberFormat="1" applyFont="1" applyBorder="1" applyAlignment="1">
      <alignment horizontal="left"/>
    </xf>
    <xf numFmtId="43" fontId="9" fillId="0" borderId="1" xfId="1" applyFont="1" applyFill="1" applyBorder="1" applyAlignment="1">
      <alignment horizontal="left"/>
    </xf>
    <xf numFmtId="164" fontId="9" fillId="0" borderId="1" xfId="1" applyNumberFormat="1" applyFont="1" applyBorder="1" applyAlignment="1">
      <alignment horizontal="left"/>
    </xf>
    <xf numFmtId="43" fontId="13" fillId="0" borderId="1" xfId="0" applyNumberFormat="1" applyFont="1" applyBorder="1" applyAlignment="1">
      <alignment horizontal="left"/>
    </xf>
    <xf numFmtId="43" fontId="9" fillId="0" borderId="1" xfId="1" applyFont="1" applyBorder="1" applyAlignment="1">
      <alignment horizontal="left"/>
    </xf>
    <xf numFmtId="164" fontId="9" fillId="0" borderId="1" xfId="0" applyNumberFormat="1" applyFont="1" applyBorder="1" applyAlignment="1">
      <alignment horizontal="left"/>
    </xf>
    <xf numFmtId="43" fontId="0" fillId="0" borderId="0" xfId="1" applyFont="1" applyBorder="1" applyAlignment="1">
      <alignment horizontal="left"/>
    </xf>
    <xf numFmtId="43" fontId="0" fillId="0" borderId="0" xfId="0" applyNumberFormat="1" applyAlignment="1">
      <alignment horizontal="left"/>
    </xf>
    <xf numFmtId="43" fontId="3" fillId="0" borderId="0" xfId="1" applyFont="1" applyFill="1" applyBorder="1" applyAlignment="1">
      <alignment horizontal="left"/>
    </xf>
    <xf numFmtId="43" fontId="14" fillId="0" borderId="1" xfId="0" applyNumberFormat="1" applyFont="1" applyBorder="1" applyAlignment="1">
      <alignment horizontal="left"/>
    </xf>
    <xf numFmtId="164" fontId="12" fillId="0" borderId="1" xfId="0" applyNumberFormat="1" applyFont="1" applyBorder="1" applyAlignment="1">
      <alignment horizontal="left"/>
    </xf>
    <xf numFmtId="43" fontId="9" fillId="0" borderId="1" xfId="0" applyNumberFormat="1" applyFont="1" applyBorder="1"/>
    <xf numFmtId="43" fontId="13" fillId="0" borderId="1" xfId="0" applyNumberFormat="1" applyFont="1" applyBorder="1"/>
    <xf numFmtId="43" fontId="9" fillId="0" borderId="0" xfId="1" applyFont="1" applyBorder="1" applyAlignment="1">
      <alignment horizontal="left"/>
    </xf>
    <xf numFmtId="43" fontId="13" fillId="0" borderId="0" xfId="0" applyNumberFormat="1" applyFont="1" applyAlignment="1">
      <alignment horizontal="left"/>
    </xf>
    <xf numFmtId="164" fontId="9" fillId="0" borderId="0" xfId="0" applyNumberFormat="1" applyFont="1" applyAlignment="1">
      <alignment horizontal="left"/>
    </xf>
    <xf numFmtId="164" fontId="9" fillId="0" borderId="0" xfId="0" applyNumberFormat="1" applyFont="1" applyAlignment="1">
      <alignment horizontal="center"/>
    </xf>
    <xf numFmtId="0" fontId="1" fillId="0" borderId="0" xfId="0" applyFont="1"/>
    <xf numFmtId="0" fontId="9" fillId="0" borderId="0" xfId="0" applyFont="1" applyAlignment="1">
      <alignment horizontal="left"/>
    </xf>
    <xf numFmtId="43" fontId="1" fillId="0" borderId="0" xfId="0" applyNumberFormat="1" applyFont="1" applyAlignment="1">
      <alignment horizontal="left"/>
    </xf>
    <xf numFmtId="43" fontId="9" fillId="0" borderId="0" xfId="0" applyNumberFormat="1" applyFont="1" applyAlignment="1">
      <alignment horizontal="left"/>
    </xf>
    <xf numFmtId="43" fontId="1" fillId="0" borderId="0" xfId="0" applyNumberFormat="1" applyFont="1"/>
    <xf numFmtId="165" fontId="9" fillId="0" borderId="1" xfId="1" applyNumberFormat="1" applyFont="1" applyFill="1" applyBorder="1" applyAlignment="1">
      <alignment horizontal="left"/>
    </xf>
    <xf numFmtId="43" fontId="12" fillId="0" borderId="1" xfId="1" applyFont="1" applyBorder="1" applyAlignment="1">
      <alignment horizontal="left"/>
    </xf>
    <xf numFmtId="43" fontId="14" fillId="0" borderId="1" xfId="0" applyNumberFormat="1" applyFont="1" applyBorder="1"/>
    <xf numFmtId="164" fontId="12" fillId="0" borderId="1" xfId="0" applyNumberFormat="1" applyFont="1" applyBorder="1" applyAlignment="1">
      <alignment horizontal="center"/>
    </xf>
    <xf numFmtId="43" fontId="12" fillId="0" borderId="0" xfId="1" applyFont="1" applyFill="1" applyBorder="1" applyAlignment="1">
      <alignment horizontal="left"/>
    </xf>
    <xf numFmtId="43" fontId="9" fillId="0" borderId="0" xfId="0" applyNumberFormat="1" applyFont="1" applyAlignment="1">
      <alignment horizontal="center"/>
    </xf>
    <xf numFmtId="43" fontId="13" fillId="0" borderId="0" xfId="0" applyNumberFormat="1" applyFont="1" applyAlignment="1">
      <alignment horizontal="center"/>
    </xf>
    <xf numFmtId="0" fontId="9" fillId="0" borderId="0" xfId="0" applyFont="1"/>
    <xf numFmtId="43" fontId="12" fillId="0" borderId="1" xfId="0" applyNumberFormat="1" applyFont="1" applyBorder="1"/>
    <xf numFmtId="165" fontId="9" fillId="0" borderId="1" xfId="0" applyNumberFormat="1" applyFont="1" applyBorder="1" applyAlignment="1">
      <alignment horizontal="center"/>
    </xf>
    <xf numFmtId="165" fontId="9" fillId="0" borderId="1" xfId="0" applyNumberFormat="1" applyFont="1" applyBorder="1" applyAlignment="1">
      <alignment horizontal="left"/>
    </xf>
    <xf numFmtId="0" fontId="15" fillId="0" borderId="1" xfId="0" applyFont="1" applyBorder="1"/>
    <xf numFmtId="43" fontId="15" fillId="0" borderId="1" xfId="1" applyFont="1" applyFill="1" applyBorder="1"/>
    <xf numFmtId="0" fontId="15" fillId="0" borderId="1" xfId="0" applyFont="1" applyBorder="1" applyAlignment="1">
      <alignment wrapText="1"/>
    </xf>
    <xf numFmtId="10" fontId="15" fillId="0" borderId="1" xfId="0" applyNumberFormat="1" applyFont="1" applyBorder="1"/>
    <xf numFmtId="0" fontId="16" fillId="2" borderId="1" xfId="0" applyFont="1" applyFill="1" applyBorder="1"/>
    <xf numFmtId="43" fontId="16" fillId="2" borderId="1" xfId="0" applyNumberFormat="1" applyFont="1" applyFill="1" applyBorder="1"/>
    <xf numFmtId="43" fontId="17" fillId="2" borderId="1" xfId="0" applyNumberFormat="1" applyFont="1" applyFill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316326</xdr:colOff>
      <xdr:row>46</xdr:row>
      <xdr:rowOff>96486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AA26D0A-6131-4E6A-A594-7DCDCB89C3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337126" cy="88594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325512</xdr:colOff>
      <xdr:row>41</xdr:row>
      <xdr:rowOff>153511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69D795D-EC2C-446E-8E23-2A1D524D72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907912" cy="796401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77912</xdr:colOff>
      <xdr:row>47</xdr:row>
      <xdr:rowOff>20302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1DA020-9AD4-4815-A1AD-CEEF4A427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269912" cy="897380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202010</xdr:colOff>
      <xdr:row>43</xdr:row>
      <xdr:rowOff>134512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5A5243-CA86-4B0B-B382-D64D989916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22810" cy="83260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71"/>
  <sheetViews>
    <sheetView tabSelected="1" zoomScaleNormal="100" workbookViewId="0">
      <selection activeCell="J23" sqref="J23"/>
    </sheetView>
  </sheetViews>
  <sheetFormatPr defaultRowHeight="15" x14ac:dyDescent="0.25"/>
  <cols>
    <col min="1" max="1" width="21.7109375" bestFit="1" customWidth="1"/>
    <col min="2" max="2" width="18.140625" style="8" bestFit="1" customWidth="1"/>
    <col min="3" max="3" width="15.5703125" style="8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8.85546875" customWidth="1"/>
    <col min="9" max="9" width="19.85546875" bestFit="1" customWidth="1"/>
    <col min="10" max="10" width="15.42578125" bestFit="1" customWidth="1"/>
    <col min="11" max="13" width="14.28515625" bestFit="1" customWidth="1"/>
    <col min="14" max="14" width="11.85546875" bestFit="1" customWidth="1"/>
    <col min="15" max="15" width="14.28515625" bestFit="1" customWidth="1"/>
    <col min="16" max="16" width="11.5703125" bestFit="1" customWidth="1"/>
    <col min="17" max="17" width="14.28515625" bestFit="1" customWidth="1"/>
  </cols>
  <sheetData>
    <row r="1" spans="1:17" x14ac:dyDescent="0.25">
      <c r="A1" s="1"/>
      <c r="B1" s="14"/>
      <c r="F1" s="1"/>
      <c r="G1" s="2"/>
      <c r="H1" s="2"/>
      <c r="I1" s="2"/>
      <c r="J1" s="3"/>
      <c r="M1" s="1"/>
      <c r="N1" s="2"/>
      <c r="O1" s="2"/>
      <c r="P1" s="3"/>
    </row>
    <row r="2" spans="1:17" ht="16.5" x14ac:dyDescent="0.3">
      <c r="A2" s="13"/>
      <c r="B2" s="15"/>
      <c r="C2" s="27"/>
      <c r="D2" s="28"/>
      <c r="E2" s="8"/>
      <c r="F2">
        <v>2022</v>
      </c>
      <c r="G2">
        <v>2023</v>
      </c>
      <c r="H2">
        <f>G2-F2</f>
        <v>1</v>
      </c>
    </row>
    <row r="3" spans="1:17" ht="16.5" x14ac:dyDescent="0.3">
      <c r="A3" s="77" t="s">
        <v>0</v>
      </c>
      <c r="B3" s="78">
        <v>6200</v>
      </c>
      <c r="C3" s="26"/>
      <c r="D3" s="29"/>
      <c r="E3" s="6"/>
      <c r="G3" s="4"/>
      <c r="H3" s="4"/>
      <c r="I3" s="5"/>
      <c r="N3" s="4"/>
      <c r="O3" s="5"/>
    </row>
    <row r="4" spans="1:17" ht="33" x14ac:dyDescent="0.3">
      <c r="A4" s="79" t="s">
        <v>1</v>
      </c>
      <c r="B4" s="78">
        <v>2600</v>
      </c>
      <c r="C4" s="26"/>
      <c r="D4" s="29"/>
      <c r="E4" s="6"/>
      <c r="F4" s="19"/>
      <c r="I4" s="5"/>
      <c r="M4" s="19"/>
      <c r="N4" s="4"/>
      <c r="O4" s="5"/>
    </row>
    <row r="5" spans="1:17" ht="16.5" x14ac:dyDescent="0.3">
      <c r="A5" s="77" t="s">
        <v>2</v>
      </c>
      <c r="B5" s="78">
        <f>B3-B4</f>
        <v>3600</v>
      </c>
      <c r="C5" s="26"/>
      <c r="D5" s="29"/>
      <c r="E5" s="41" t="s">
        <v>25</v>
      </c>
      <c r="F5" s="41" t="s">
        <v>32</v>
      </c>
      <c r="G5" s="42" t="s">
        <v>24</v>
      </c>
      <c r="H5" s="42" t="s">
        <v>23</v>
      </c>
      <c r="I5" s="43" t="s">
        <v>27</v>
      </c>
      <c r="J5" s="41" t="s">
        <v>11</v>
      </c>
      <c r="K5" s="41" t="s">
        <v>28</v>
      </c>
      <c r="L5" s="41" t="s">
        <v>29</v>
      </c>
      <c r="M5" s="41" t="s">
        <v>12</v>
      </c>
      <c r="N5" s="4"/>
      <c r="O5" s="5"/>
    </row>
    <row r="6" spans="1:17" ht="16.5" x14ac:dyDescent="0.3">
      <c r="A6" s="77" t="s">
        <v>3</v>
      </c>
      <c r="B6" s="78">
        <f>B4</f>
        <v>2600</v>
      </c>
      <c r="C6" s="26"/>
      <c r="D6" s="29"/>
      <c r="E6" s="44"/>
      <c r="F6" s="55">
        <v>101</v>
      </c>
      <c r="G6" s="38">
        <v>1029</v>
      </c>
      <c r="H6" s="75">
        <f>G6*1.1</f>
        <v>1131.9000000000001</v>
      </c>
      <c r="I6" s="66">
        <v>11000</v>
      </c>
      <c r="J6" s="55">
        <f>I6*G6</f>
        <v>11319000</v>
      </c>
      <c r="K6" s="55">
        <f>J6*0.9</f>
        <v>10187100</v>
      </c>
      <c r="L6" s="55">
        <f>J6*0.8</f>
        <v>9055200</v>
      </c>
      <c r="M6" s="55">
        <f>H6*2600</f>
        <v>2942940.0000000005</v>
      </c>
      <c r="N6" s="4">
        <f>H6*10000</f>
        <v>11319000</v>
      </c>
      <c r="O6" s="5">
        <f>G6*1.5</f>
        <v>1543.5</v>
      </c>
      <c r="P6">
        <v>8000</v>
      </c>
      <c r="Q6" s="6">
        <f>P6*O6</f>
        <v>12348000</v>
      </c>
    </row>
    <row r="7" spans="1:17" ht="16.5" x14ac:dyDescent="0.3">
      <c r="A7" s="77" t="s">
        <v>4</v>
      </c>
      <c r="B7" s="77">
        <v>0</v>
      </c>
      <c r="C7" s="30"/>
      <c r="D7" s="22"/>
      <c r="E7" s="45"/>
      <c r="F7" s="55">
        <v>102</v>
      </c>
      <c r="G7" s="38">
        <v>617</v>
      </c>
      <c r="H7" s="75">
        <f>G7*1.1</f>
        <v>678.7</v>
      </c>
      <c r="I7" s="66">
        <v>11000</v>
      </c>
      <c r="J7" s="55">
        <f>I7*G7</f>
        <v>6787000</v>
      </c>
      <c r="K7" s="55">
        <f>J7*0.9</f>
        <v>6108300</v>
      </c>
      <c r="L7" s="55">
        <f>J7*0.8</f>
        <v>5429600</v>
      </c>
      <c r="M7" s="55">
        <f>H7*2600</f>
        <v>1764620.0000000002</v>
      </c>
      <c r="N7" s="36"/>
      <c r="O7" s="18"/>
    </row>
    <row r="8" spans="1:17" ht="16.5" x14ac:dyDescent="0.3">
      <c r="A8" s="77" t="s">
        <v>5</v>
      </c>
      <c r="B8" s="77">
        <f>B9-B7</f>
        <v>60</v>
      </c>
      <c r="C8" s="30"/>
      <c r="D8" s="23"/>
      <c r="E8" s="46"/>
      <c r="F8" s="55">
        <v>103</v>
      </c>
      <c r="G8" s="39">
        <v>1053</v>
      </c>
      <c r="H8" s="75">
        <f>G8*1.1</f>
        <v>1158.3000000000002</v>
      </c>
      <c r="I8" s="66">
        <v>11000</v>
      </c>
      <c r="J8" s="55">
        <f>I8*G8</f>
        <v>11583000</v>
      </c>
      <c r="K8" s="55">
        <f>J8*0.9</f>
        <v>10424700</v>
      </c>
      <c r="L8" s="55">
        <f>J8*0.8</f>
        <v>9266400</v>
      </c>
      <c r="M8" s="55">
        <f>H8*2600</f>
        <v>3011580.0000000005</v>
      </c>
      <c r="N8" s="36"/>
      <c r="O8" s="18"/>
    </row>
    <row r="9" spans="1:17" ht="16.5" x14ac:dyDescent="0.3">
      <c r="A9" s="77" t="s">
        <v>6</v>
      </c>
      <c r="B9" s="77">
        <v>60</v>
      </c>
      <c r="C9" s="30"/>
      <c r="D9" s="22"/>
      <c r="E9" s="48"/>
      <c r="F9" s="56">
        <v>104</v>
      </c>
      <c r="G9" s="40">
        <v>912</v>
      </c>
      <c r="H9" s="75">
        <f>G9*1.1</f>
        <v>1003.2</v>
      </c>
      <c r="I9" s="66">
        <v>11000</v>
      </c>
      <c r="J9" s="55">
        <f>I9*G9</f>
        <v>10032000</v>
      </c>
      <c r="K9" s="55">
        <f>J9*0.9</f>
        <v>9028800</v>
      </c>
      <c r="L9" s="55">
        <f>J9*0.8</f>
        <v>8025600</v>
      </c>
      <c r="M9" s="55">
        <f>H9*2600</f>
        <v>2608320</v>
      </c>
      <c r="N9" s="7"/>
      <c r="O9" s="18"/>
    </row>
    <row r="10" spans="1:17" ht="16.5" x14ac:dyDescent="0.3">
      <c r="A10" s="77"/>
      <c r="B10" s="77"/>
      <c r="C10" s="30"/>
      <c r="D10" s="22"/>
      <c r="E10" s="67" t="s">
        <v>31</v>
      </c>
      <c r="F10" s="68"/>
      <c r="G10" s="69"/>
      <c r="H10" s="69"/>
      <c r="I10" s="43"/>
      <c r="J10" s="74">
        <f>SUM(J6:J9)</f>
        <v>39721000</v>
      </c>
      <c r="K10" s="74">
        <f>SUM(K6:K9)</f>
        <v>35748900</v>
      </c>
      <c r="L10" s="74">
        <f>SUM(L6:L9)</f>
        <v>31776800</v>
      </c>
      <c r="M10" s="74">
        <f>SUM(M6:M9)</f>
        <v>10327460.000000002</v>
      </c>
      <c r="N10" s="7"/>
      <c r="O10" s="18"/>
    </row>
    <row r="11" spans="1:17" ht="33" x14ac:dyDescent="0.3">
      <c r="A11" s="79" t="s">
        <v>7</v>
      </c>
      <c r="B11" s="77">
        <f>90*B7/B9</f>
        <v>0</v>
      </c>
      <c r="C11" s="30"/>
      <c r="D11" s="22"/>
      <c r="E11" s="50"/>
      <c r="F11" s="51"/>
      <c r="G11" s="52"/>
      <c r="H11" s="52"/>
      <c r="I11" s="63"/>
      <c r="J11" s="62"/>
      <c r="K11" s="62"/>
      <c r="L11" s="62"/>
      <c r="M11" s="73"/>
      <c r="N11" s="7"/>
      <c r="O11" s="18"/>
    </row>
    <row r="12" spans="1:17" ht="16.5" x14ac:dyDescent="0.3">
      <c r="A12" s="77"/>
      <c r="B12" s="80">
        <f>B11%</f>
        <v>0</v>
      </c>
      <c r="C12" s="31"/>
      <c r="D12" s="24"/>
      <c r="E12" s="41" t="s">
        <v>30</v>
      </c>
      <c r="F12" s="41" t="s">
        <v>33</v>
      </c>
      <c r="G12" s="42" t="s">
        <v>24</v>
      </c>
      <c r="H12" s="42"/>
      <c r="I12" s="43" t="s">
        <v>27</v>
      </c>
      <c r="J12" s="41" t="s">
        <v>11</v>
      </c>
      <c r="K12" s="41" t="s">
        <v>28</v>
      </c>
      <c r="L12" s="41" t="s">
        <v>29</v>
      </c>
      <c r="M12" s="41" t="s">
        <v>12</v>
      </c>
      <c r="N12" s="7"/>
      <c r="O12" s="37"/>
    </row>
    <row r="13" spans="1:17" ht="16.5" x14ac:dyDescent="0.3">
      <c r="A13" s="77" t="s">
        <v>8</v>
      </c>
      <c r="B13" s="78">
        <f>B6*B12</f>
        <v>0</v>
      </c>
      <c r="C13" s="26"/>
      <c r="D13" s="25"/>
      <c r="E13" s="44"/>
      <c r="F13" s="44">
        <v>101</v>
      </c>
      <c r="G13" s="44">
        <v>1029</v>
      </c>
      <c r="H13" s="76">
        <f>G13*1.1</f>
        <v>1131.9000000000001</v>
      </c>
      <c r="I13" s="66">
        <v>11000</v>
      </c>
      <c r="J13" s="55">
        <f>I13*G13</f>
        <v>11319000</v>
      </c>
      <c r="K13" s="55">
        <f>J13*0.9</f>
        <v>10187100</v>
      </c>
      <c r="L13" s="55">
        <f>J13*0.8</f>
        <v>9055200</v>
      </c>
      <c r="M13" s="55">
        <f>H13*2600</f>
        <v>2942940.0000000005</v>
      </c>
      <c r="N13" s="7"/>
      <c r="O13" s="5"/>
    </row>
    <row r="14" spans="1:17" ht="16.5" x14ac:dyDescent="0.3">
      <c r="A14" s="77" t="s">
        <v>9</v>
      </c>
      <c r="B14" s="78">
        <f>B6-B13</f>
        <v>2600</v>
      </c>
      <c r="C14" s="26"/>
      <c r="D14" s="25"/>
      <c r="E14" s="45"/>
      <c r="F14" s="44">
        <v>102</v>
      </c>
      <c r="G14" s="44">
        <v>617</v>
      </c>
      <c r="H14" s="76">
        <f>G14*1.1</f>
        <v>678.7</v>
      </c>
      <c r="I14" s="66">
        <v>11000</v>
      </c>
      <c r="J14" s="55">
        <f>I14*G14</f>
        <v>6787000</v>
      </c>
      <c r="K14" s="55">
        <f>J14*0.9</f>
        <v>6108300</v>
      </c>
      <c r="L14" s="55">
        <f>J14*0.8</f>
        <v>5429600</v>
      </c>
      <c r="M14" s="55">
        <f>H14*2600</f>
        <v>1764620.0000000002</v>
      </c>
      <c r="N14" s="7"/>
      <c r="O14" s="5"/>
    </row>
    <row r="15" spans="1:17" ht="16.5" x14ac:dyDescent="0.3">
      <c r="A15" s="77" t="s">
        <v>2</v>
      </c>
      <c r="B15" s="78">
        <f>B5</f>
        <v>3600</v>
      </c>
      <c r="C15" s="26"/>
      <c r="D15" s="29"/>
      <c r="E15" s="46"/>
      <c r="F15" s="44">
        <v>103</v>
      </c>
      <c r="G15" s="47">
        <v>1053</v>
      </c>
      <c r="H15" s="76">
        <f>G15*1.1</f>
        <v>1158.3000000000002</v>
      </c>
      <c r="I15" s="66">
        <v>11000</v>
      </c>
      <c r="J15" s="55">
        <f>I15*G15</f>
        <v>11583000</v>
      </c>
      <c r="K15" s="55">
        <f>J15*0.9</f>
        <v>10424700</v>
      </c>
      <c r="L15" s="55">
        <f>J15*0.8</f>
        <v>9266400</v>
      </c>
      <c r="M15" s="55">
        <f>H15*2600</f>
        <v>3011580.0000000005</v>
      </c>
      <c r="N15" s="7"/>
      <c r="O15" s="5"/>
    </row>
    <row r="16" spans="1:17" ht="16.5" x14ac:dyDescent="0.3">
      <c r="A16" s="77" t="s">
        <v>10</v>
      </c>
      <c r="B16" s="78">
        <f>B15+B14</f>
        <v>6200</v>
      </c>
      <c r="C16" s="26"/>
      <c r="D16" s="29"/>
      <c r="E16" s="48"/>
      <c r="F16" s="47">
        <v>104</v>
      </c>
      <c r="G16" s="49">
        <v>912</v>
      </c>
      <c r="H16" s="76">
        <f>G16*1.1</f>
        <v>1003.2</v>
      </c>
      <c r="I16" s="66">
        <v>11000</v>
      </c>
      <c r="J16" s="55">
        <f>I16*G16</f>
        <v>10032000</v>
      </c>
      <c r="K16" s="55">
        <f>J16*0.9</f>
        <v>9028800</v>
      </c>
      <c r="L16" s="55">
        <f>J16*0.8</f>
        <v>8025600</v>
      </c>
      <c r="M16" s="55">
        <f>H16*2600</f>
        <v>2608320</v>
      </c>
      <c r="N16" s="7"/>
      <c r="O16" s="5"/>
    </row>
    <row r="17" spans="1:16" ht="16.5" x14ac:dyDescent="0.3">
      <c r="A17" s="77"/>
      <c r="B17" s="78"/>
      <c r="C17" s="26"/>
      <c r="D17" s="29"/>
      <c r="E17" s="67" t="s">
        <v>31</v>
      </c>
      <c r="F17" s="53"/>
      <c r="G17" s="54"/>
      <c r="H17" s="54"/>
      <c r="I17" s="41"/>
      <c r="J17" s="74">
        <f>SUM(J13:J16)</f>
        <v>39721000</v>
      </c>
      <c r="K17" s="74">
        <f>SUM(K13:K16)</f>
        <v>35748900</v>
      </c>
      <c r="L17" s="74">
        <f>SUM(L13:L16)</f>
        <v>31776800</v>
      </c>
      <c r="M17" s="74">
        <f>SUM(M13:M16)</f>
        <v>10327460.000000002</v>
      </c>
      <c r="N17" s="7"/>
      <c r="O17" s="5"/>
    </row>
    <row r="18" spans="1:16" ht="16.5" x14ac:dyDescent="0.3">
      <c r="A18" s="77"/>
      <c r="B18" s="78"/>
      <c r="C18" s="26"/>
      <c r="D18" s="29"/>
      <c r="E18" s="57"/>
      <c r="F18" s="58"/>
      <c r="G18" s="59"/>
      <c r="H18" s="59"/>
      <c r="I18" s="64"/>
      <c r="J18" s="62"/>
      <c r="K18" s="62"/>
      <c r="L18" s="62"/>
      <c r="M18" s="61"/>
      <c r="N18" s="7"/>
      <c r="O18" s="5"/>
    </row>
    <row r="19" spans="1:16" ht="16.5" x14ac:dyDescent="0.3">
      <c r="A19" s="81" t="s">
        <v>22</v>
      </c>
      <c r="B19" s="81">
        <v>311</v>
      </c>
      <c r="C19" s="32"/>
      <c r="D19" s="33"/>
      <c r="E19" s="6" t="s">
        <v>34</v>
      </c>
      <c r="F19" s="20"/>
      <c r="G19" s="21"/>
      <c r="H19" s="21"/>
      <c r="I19" s="11"/>
      <c r="J19" s="65"/>
      <c r="K19" s="61"/>
      <c r="L19" s="61"/>
      <c r="M19" s="61"/>
      <c r="O19" s="18"/>
    </row>
    <row r="20" spans="1:16" ht="16.5" x14ac:dyDescent="0.3">
      <c r="A20" s="81" t="s">
        <v>11</v>
      </c>
      <c r="B20" s="82">
        <f>B19*B16</f>
        <v>1928200</v>
      </c>
      <c r="C20" s="34"/>
      <c r="D20" s="35"/>
      <c r="E20" s="41" t="s">
        <v>25</v>
      </c>
      <c r="F20" s="41" t="s">
        <v>26</v>
      </c>
      <c r="G20" s="42" t="s">
        <v>24</v>
      </c>
      <c r="H20" s="70"/>
      <c r="I20" s="11"/>
      <c r="J20" s="6"/>
      <c r="O20" s="11"/>
      <c r="P20" s="6"/>
    </row>
    <row r="21" spans="1:16" ht="16.5" x14ac:dyDescent="0.3">
      <c r="A21" s="81" t="s">
        <v>12</v>
      </c>
      <c r="B21" s="82">
        <f>342*B4</f>
        <v>889200</v>
      </c>
      <c r="C21" s="34"/>
      <c r="D21" s="35"/>
      <c r="E21" s="44"/>
      <c r="F21" s="55">
        <v>101</v>
      </c>
      <c r="G21" s="38">
        <v>620</v>
      </c>
      <c r="H21" s="71"/>
    </row>
    <row r="22" spans="1:16" ht="16.5" x14ac:dyDescent="0.3">
      <c r="A22" s="81" t="s">
        <v>15</v>
      </c>
      <c r="B22" s="83">
        <f>B20*0.03/12</f>
        <v>4820.5</v>
      </c>
      <c r="C22" s="34"/>
      <c r="D22" s="34"/>
      <c r="E22" s="45"/>
      <c r="F22" s="55">
        <v>102</v>
      </c>
      <c r="G22" s="38">
        <v>367</v>
      </c>
      <c r="H22" s="71"/>
    </row>
    <row r="23" spans="1:16" ht="16.5" x14ac:dyDescent="0.3">
      <c r="B23" s="10"/>
      <c r="C23" s="10"/>
      <c r="E23" s="46"/>
      <c r="F23" s="55">
        <v>103</v>
      </c>
      <c r="G23" s="39">
        <v>899</v>
      </c>
      <c r="H23" s="72"/>
    </row>
    <row r="24" spans="1:16" ht="16.5" x14ac:dyDescent="0.3">
      <c r="B24" s="10"/>
      <c r="C24" s="10"/>
      <c r="E24" s="48"/>
      <c r="F24" s="56">
        <v>104</v>
      </c>
      <c r="G24" s="40"/>
      <c r="H24" s="60"/>
    </row>
    <row r="25" spans="1:16" x14ac:dyDescent="0.25">
      <c r="B25" s="10"/>
      <c r="C25" s="10"/>
      <c r="E25" s="50"/>
      <c r="F25" s="51"/>
      <c r="G25" s="52"/>
      <c r="H25" s="52"/>
    </row>
    <row r="26" spans="1:16" ht="16.5" x14ac:dyDescent="0.3">
      <c r="B26" s="10"/>
      <c r="C26" s="10"/>
      <c r="E26" s="41" t="s">
        <v>30</v>
      </c>
      <c r="F26" s="41" t="s">
        <v>26</v>
      </c>
      <c r="G26" s="42" t="s">
        <v>24</v>
      </c>
      <c r="H26" s="70"/>
    </row>
    <row r="27" spans="1:16" ht="16.5" x14ac:dyDescent="0.3">
      <c r="B27" s="10"/>
      <c r="C27" s="10"/>
      <c r="E27" s="44"/>
      <c r="F27" s="44">
        <v>101</v>
      </c>
      <c r="G27" s="44">
        <v>620</v>
      </c>
      <c r="H27" s="64"/>
    </row>
    <row r="28" spans="1:16" ht="16.5" x14ac:dyDescent="0.3">
      <c r="B28" s="10"/>
      <c r="C28" s="10"/>
      <c r="E28" s="45"/>
      <c r="F28" s="44">
        <v>102</v>
      </c>
      <c r="G28" s="44">
        <v>364</v>
      </c>
      <c r="H28" s="64"/>
    </row>
    <row r="29" spans="1:16" ht="16.5" x14ac:dyDescent="0.3">
      <c r="B29" s="10"/>
      <c r="C29" s="10"/>
      <c r="E29" s="46"/>
      <c r="F29" s="44">
        <v>103</v>
      </c>
      <c r="G29" s="47">
        <v>892</v>
      </c>
      <c r="H29" s="58"/>
    </row>
    <row r="30" spans="1:16" ht="16.5" x14ac:dyDescent="0.3">
      <c r="B30" s="10"/>
      <c r="C30" s="10"/>
      <c r="E30" s="48"/>
      <c r="F30" s="47">
        <v>104</v>
      </c>
      <c r="G30" s="49">
        <v>1664</v>
      </c>
      <c r="H30" s="59"/>
    </row>
    <row r="32" spans="1:16" x14ac:dyDescent="0.25">
      <c r="D32" t="s">
        <v>13</v>
      </c>
    </row>
    <row r="33" spans="1:12" x14ac:dyDescent="0.25">
      <c r="B33" s="16" t="s">
        <v>19</v>
      </c>
      <c r="C33" s="16" t="s">
        <v>14</v>
      </c>
      <c r="D33" s="17" t="s">
        <v>20</v>
      </c>
      <c r="E33" s="17"/>
      <c r="F33" s="17" t="s">
        <v>11</v>
      </c>
      <c r="G33" s="17" t="s">
        <v>16</v>
      </c>
      <c r="H33" s="17"/>
      <c r="I33" s="17" t="s">
        <v>17</v>
      </c>
      <c r="J33" s="17" t="s">
        <v>18</v>
      </c>
      <c r="K33" s="17"/>
    </row>
    <row r="34" spans="1:12" ht="17.25" x14ac:dyDescent="0.3">
      <c r="B34" s="16"/>
      <c r="C34" s="17"/>
      <c r="D34" s="17">
        <v>525</v>
      </c>
      <c r="E34" s="17"/>
      <c r="F34" s="17">
        <v>4200000</v>
      </c>
      <c r="G34" s="9" t="e">
        <f t="shared" ref="G34:G40" si="0">F34/C34</f>
        <v>#DIV/0!</v>
      </c>
      <c r="H34" s="9"/>
      <c r="I34" s="9">
        <f>F34/D34</f>
        <v>8000</v>
      </c>
      <c r="J34" s="9" t="e">
        <f t="shared" ref="J34:J40" si="1">F34/B34</f>
        <v>#DIV/0!</v>
      </c>
      <c r="K34" s="17" t="e">
        <f>B34/C34</f>
        <v>#DIV/0!</v>
      </c>
      <c r="L34" s="12"/>
    </row>
    <row r="35" spans="1:12" ht="17.25" x14ac:dyDescent="0.3">
      <c r="B35" s="16"/>
      <c r="C35" s="17"/>
      <c r="D35" s="17">
        <v>436</v>
      </c>
      <c r="E35" s="17"/>
      <c r="F35" s="17">
        <v>3600000</v>
      </c>
      <c r="G35" s="9" t="e">
        <f t="shared" si="0"/>
        <v>#DIV/0!</v>
      </c>
      <c r="H35" s="9"/>
      <c r="I35" s="9">
        <f>F35/D35</f>
        <v>8256.880733944954</v>
      </c>
      <c r="J35" s="9" t="e">
        <f t="shared" si="1"/>
        <v>#DIV/0!</v>
      </c>
      <c r="K35" s="17" t="e">
        <f t="shared" ref="K35:K40" si="2">D35/C35</f>
        <v>#DIV/0!</v>
      </c>
      <c r="L35" s="12"/>
    </row>
    <row r="36" spans="1:12" x14ac:dyDescent="0.25">
      <c r="B36" s="16"/>
      <c r="C36" s="17"/>
      <c r="D36" s="17">
        <v>320</v>
      </c>
      <c r="E36" s="17"/>
      <c r="F36" s="17">
        <v>2730000</v>
      </c>
      <c r="G36" s="9" t="e">
        <f t="shared" si="0"/>
        <v>#DIV/0!</v>
      </c>
      <c r="H36" s="9"/>
      <c r="I36" s="9">
        <f t="shared" ref="I36:I40" si="3">F36/D36</f>
        <v>8531.25</v>
      </c>
      <c r="J36" s="9" t="e">
        <f t="shared" si="1"/>
        <v>#DIV/0!</v>
      </c>
      <c r="K36" s="17" t="e">
        <f t="shared" si="2"/>
        <v>#DIV/0!</v>
      </c>
    </row>
    <row r="37" spans="1:12" x14ac:dyDescent="0.25">
      <c r="B37" s="16"/>
      <c r="C37" s="17"/>
      <c r="D37" s="17">
        <v>350</v>
      </c>
      <c r="E37" s="17"/>
      <c r="F37" s="17">
        <v>3300000</v>
      </c>
      <c r="G37" s="9" t="e">
        <f t="shared" si="0"/>
        <v>#DIV/0!</v>
      </c>
      <c r="H37" s="9"/>
      <c r="I37" s="9">
        <f t="shared" si="3"/>
        <v>9428.5714285714294</v>
      </c>
      <c r="J37" s="9" t="e">
        <f t="shared" si="1"/>
        <v>#DIV/0!</v>
      </c>
      <c r="K37" s="17" t="e">
        <f t="shared" si="2"/>
        <v>#DIV/0!</v>
      </c>
    </row>
    <row r="38" spans="1:12" x14ac:dyDescent="0.25">
      <c r="B38" s="16"/>
      <c r="C38" s="16"/>
      <c r="D38" s="17"/>
      <c r="E38" s="17"/>
      <c r="F38" s="9"/>
      <c r="G38" s="9" t="e">
        <f t="shared" si="0"/>
        <v>#DIV/0!</v>
      </c>
      <c r="H38" s="9"/>
      <c r="I38" s="9" t="e">
        <f t="shared" si="3"/>
        <v>#DIV/0!</v>
      </c>
      <c r="J38" s="9" t="e">
        <f t="shared" si="1"/>
        <v>#DIV/0!</v>
      </c>
      <c r="K38" s="17" t="e">
        <f t="shared" si="2"/>
        <v>#DIV/0!</v>
      </c>
    </row>
    <row r="39" spans="1:12" x14ac:dyDescent="0.25">
      <c r="B39" s="16"/>
      <c r="C39" s="16"/>
      <c r="D39" s="17"/>
      <c r="E39" s="17"/>
      <c r="F39" s="9"/>
      <c r="G39" s="9" t="e">
        <f t="shared" si="0"/>
        <v>#DIV/0!</v>
      </c>
      <c r="H39" s="9"/>
      <c r="I39" s="9" t="e">
        <f t="shared" si="3"/>
        <v>#DIV/0!</v>
      </c>
      <c r="J39" s="9" t="e">
        <f t="shared" si="1"/>
        <v>#DIV/0!</v>
      </c>
      <c r="K39" s="17" t="e">
        <f t="shared" si="2"/>
        <v>#DIV/0!</v>
      </c>
    </row>
    <row r="40" spans="1:12" x14ac:dyDescent="0.25">
      <c r="B40" s="16"/>
      <c r="C40" s="16"/>
      <c r="D40" s="17"/>
      <c r="E40" s="17"/>
      <c r="F40" s="9"/>
      <c r="G40" s="9" t="e">
        <f t="shared" si="0"/>
        <v>#DIV/0!</v>
      </c>
      <c r="H40" s="9"/>
      <c r="I40" s="9" t="e">
        <f t="shared" si="3"/>
        <v>#DIV/0!</v>
      </c>
      <c r="J40" s="9" t="e">
        <f t="shared" si="1"/>
        <v>#DIV/0!</v>
      </c>
      <c r="K40" s="17" t="e">
        <f t="shared" si="2"/>
        <v>#DIV/0!</v>
      </c>
    </row>
    <row r="41" spans="1:12" x14ac:dyDescent="0.25">
      <c r="B41" s="8" t="s">
        <v>21</v>
      </c>
    </row>
    <row r="42" spans="1:12" x14ac:dyDescent="0.25">
      <c r="B42" s="16">
        <f>97*10.764+13.54*10.764+5.76*10.764</f>
        <v>1251.8531999999998</v>
      </c>
      <c r="C42" s="16">
        <v>11635998</v>
      </c>
      <c r="D42" s="17">
        <f>C42/B42</f>
        <v>9295.0179781463212</v>
      </c>
      <c r="E42" s="17">
        <v>814600</v>
      </c>
      <c r="F42" s="17">
        <v>30000</v>
      </c>
      <c r="G42" s="9">
        <f>F42+E42+C42</f>
        <v>12480598</v>
      </c>
      <c r="H42" s="9"/>
      <c r="I42" s="17">
        <f>G42/B42</f>
        <v>9969.6977249409138</v>
      </c>
      <c r="J42" s="9" t="e">
        <f>G42/A42</f>
        <v>#DIV/0!</v>
      </c>
    </row>
    <row r="43" spans="1:12" x14ac:dyDescent="0.25">
      <c r="B43" s="16">
        <f>97*10.764+5.76*10.764</f>
        <v>1106.1086399999999</v>
      </c>
      <c r="C43" s="16">
        <v>12239006</v>
      </c>
      <c r="D43" s="17">
        <f>C43/B43</f>
        <v>11064.922158098323</v>
      </c>
      <c r="E43" s="17">
        <v>720000</v>
      </c>
      <c r="F43" s="17">
        <v>30000</v>
      </c>
      <c r="G43" s="9">
        <f>F43+E43+C43</f>
        <v>12989006</v>
      </c>
      <c r="H43" s="9"/>
      <c r="I43" s="17">
        <f>G43/B43</f>
        <v>11742.974903441673</v>
      </c>
      <c r="J43" s="9"/>
    </row>
    <row r="44" spans="1:12" x14ac:dyDescent="0.25">
      <c r="B44" s="16"/>
      <c r="C44" s="16"/>
      <c r="D44" s="17" t="e">
        <f>C44/B44</f>
        <v>#DIV/0!</v>
      </c>
      <c r="E44" s="17">
        <v>245000</v>
      </c>
      <c r="F44" s="17">
        <v>30000</v>
      </c>
      <c r="G44" s="9">
        <f>F44+E44+C44</f>
        <v>275000</v>
      </c>
      <c r="H44" s="9"/>
      <c r="I44" s="17" t="e">
        <f>G44/B44</f>
        <v>#DIV/0!</v>
      </c>
      <c r="J44" s="17"/>
    </row>
    <row r="45" spans="1:12" ht="15.75" x14ac:dyDescent="0.25">
      <c r="A45" s="7"/>
      <c r="B45" s="16"/>
      <c r="C45" s="16"/>
      <c r="D45" s="17" t="e">
        <f>C45/B45</f>
        <v>#DIV/0!</v>
      </c>
      <c r="E45" s="17">
        <v>392000</v>
      </c>
      <c r="F45" s="17">
        <v>30000</v>
      </c>
      <c r="G45" s="9">
        <f>F45+E45+C45</f>
        <v>422000</v>
      </c>
      <c r="H45" s="9"/>
      <c r="I45" s="17" t="e">
        <f>G45/B45</f>
        <v>#DIV/0!</v>
      </c>
      <c r="J45" s="17"/>
    </row>
    <row r="46" spans="1:12" ht="15.75" x14ac:dyDescent="0.25">
      <c r="A46" s="7"/>
      <c r="B46" s="16"/>
      <c r="C46" s="16"/>
      <c r="D46" s="17" t="e">
        <f>C46/B46</f>
        <v>#DIV/0!</v>
      </c>
      <c r="E46" s="17">
        <v>210000</v>
      </c>
      <c r="F46" s="17">
        <v>30000</v>
      </c>
      <c r="G46" s="9">
        <f>F46+E46+C46</f>
        <v>240000</v>
      </c>
      <c r="H46" s="9"/>
      <c r="I46" s="17" t="e">
        <f>G46/B46</f>
        <v>#DIV/0!</v>
      </c>
      <c r="J46" s="17"/>
    </row>
    <row r="47" spans="1:12" ht="15.75" x14ac:dyDescent="0.25">
      <c r="A47" s="7"/>
    </row>
    <row r="48" spans="1:12" ht="15.75" x14ac:dyDescent="0.25">
      <c r="A48" s="7"/>
    </row>
    <row r="49" spans="1:13" ht="15.75" x14ac:dyDescent="0.25">
      <c r="A49" s="7"/>
    </row>
    <row r="50" spans="1:13" ht="15.75" x14ac:dyDescent="0.25">
      <c r="A50" s="7"/>
    </row>
    <row r="51" spans="1:13" ht="15.75" x14ac:dyDescent="0.25">
      <c r="A51" s="7"/>
    </row>
    <row r="54" spans="1:13" x14ac:dyDescent="0.25">
      <c r="D54">
        <f>42.44*10.764</f>
        <v>456.82415999999995</v>
      </c>
      <c r="E54">
        <f>D54/1.1</f>
        <v>415.29469090909083</v>
      </c>
      <c r="F54">
        <v>22000</v>
      </c>
      <c r="G54">
        <f>F54*E54</f>
        <v>9136483.1999999974</v>
      </c>
      <c r="I54">
        <v>415</v>
      </c>
      <c r="J54">
        <v>21500</v>
      </c>
      <c r="K54">
        <f>J54*I54</f>
        <v>8922500</v>
      </c>
      <c r="L54">
        <v>700000</v>
      </c>
      <c r="M54">
        <f>L54+K54</f>
        <v>9622500</v>
      </c>
    </row>
    <row r="55" spans="1:13" x14ac:dyDescent="0.25">
      <c r="E55">
        <v>400</v>
      </c>
      <c r="F55">
        <f>G55/E55</f>
        <v>22500</v>
      </c>
      <c r="G55">
        <v>9000000</v>
      </c>
    </row>
    <row r="56" spans="1:13" x14ac:dyDescent="0.25">
      <c r="E56">
        <v>415</v>
      </c>
      <c r="F56">
        <f>G56/E56</f>
        <v>22069.879518072288</v>
      </c>
      <c r="G56">
        <v>9159000</v>
      </c>
    </row>
    <row r="57" spans="1:13" x14ac:dyDescent="0.25">
      <c r="E57">
        <v>411</v>
      </c>
      <c r="F57">
        <f>G57/E57</f>
        <v>21654.501216545013</v>
      </c>
      <c r="G57">
        <v>8900000</v>
      </c>
    </row>
    <row r="58" spans="1:13" x14ac:dyDescent="0.25">
      <c r="E58">
        <v>365</v>
      </c>
      <c r="F58">
        <f>G58/E58</f>
        <v>21095.890410958906</v>
      </c>
      <c r="G58">
        <v>7700000</v>
      </c>
    </row>
    <row r="71" spans="4:6" x14ac:dyDescent="0.25">
      <c r="D71" s="6"/>
      <c r="E71" s="6"/>
      <c r="F71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3F8F34-B9B5-4CC1-895C-7BE1669F4B0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85761D-F946-466E-A572-CAE68E73FABE}">
  <dimension ref="A1"/>
  <sheetViews>
    <sheetView workbookViewId="0">
      <selection activeCell="K2" sqref="K2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A3C675-ADE0-495C-9D03-600D697D9387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Sheet6</vt:lpstr>
      <vt:lpstr>Sheet5</vt:lpstr>
      <vt:lpstr>Sheet2</vt:lpstr>
      <vt:lpstr>Sheet3</vt:lpstr>
      <vt:lpstr>Sheet7</vt:lpstr>
      <vt:lpstr>Sheet8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2023-12-15T10:50:01Z</dcterms:modified>
</cp:coreProperties>
</file>