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E18352D-9C27-4BB7-B549-5C9DF3760B1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" i="5" l="1"/>
  <c r="D19" i="5"/>
  <c r="D12" i="5"/>
  <c r="D7" i="5"/>
  <c r="D8" i="5" s="1"/>
  <c r="D34" i="5"/>
  <c r="D32" i="5"/>
  <c r="B9" i="5"/>
  <c r="J20" i="5"/>
  <c r="I20" i="5"/>
  <c r="I21" i="5" s="1"/>
  <c r="I22" i="5" s="1"/>
  <c r="C9" i="5"/>
  <c r="J9" i="5"/>
  <c r="I9" i="5" s="1"/>
  <c r="I11" i="5" s="1"/>
  <c r="I12" i="5" s="1"/>
  <c r="C19" i="5"/>
  <c r="C12" i="5"/>
  <c r="C7" i="5"/>
  <c r="C8" i="5" s="1"/>
  <c r="L9" i="5"/>
  <c r="G40" i="5"/>
  <c r="I33" i="5"/>
  <c r="D13" i="5" l="1"/>
  <c r="D14" i="5" s="1"/>
  <c r="D15" i="5" s="1"/>
  <c r="D20" i="5" s="1"/>
  <c r="D23" i="5" s="1"/>
  <c r="C13" i="5"/>
  <c r="C14" i="5" s="1"/>
  <c r="C15" i="5" s="1"/>
  <c r="C20" i="5" s="1"/>
  <c r="L10" i="5"/>
  <c r="B19" i="5"/>
  <c r="I35" i="5"/>
  <c r="I34" i="5"/>
  <c r="J42" i="5"/>
  <c r="K42" i="5" s="1"/>
  <c r="G42" i="5"/>
  <c r="J41" i="5"/>
  <c r="G41" i="5"/>
  <c r="M40" i="5"/>
  <c r="J40" i="5"/>
  <c r="L40" i="5" s="1"/>
  <c r="J39" i="5"/>
  <c r="L39" i="5" s="1"/>
  <c r="G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B8" i="5" s="1"/>
  <c r="D22" i="5" l="1"/>
  <c r="D21" i="5"/>
  <c r="C23" i="5"/>
  <c r="C22" i="5"/>
  <c r="C21" i="5"/>
  <c r="K41" i="5"/>
  <c r="L41" i="5"/>
  <c r="B13" i="5"/>
  <c r="B14" i="5" s="1"/>
  <c r="B15" i="5" s="1"/>
  <c r="B20" i="5" s="1"/>
  <c r="B23" i="5" s="1"/>
  <c r="K39" i="5"/>
  <c r="K40" i="5"/>
  <c r="B21" i="5" l="1"/>
  <c r="B22" i="5"/>
</calcChain>
</file>

<file path=xl/sharedStrings.xml><?xml version="1.0" encoding="utf-8"?>
<sst xmlns="http://schemas.openxmlformats.org/spreadsheetml/2006/main" count="33" uniqueCount="30">
  <si>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</si>
  <si>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</si>
  <si>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</si>
  <si>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</si>
  <si>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</si>
  <si>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</si>
  <si>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</si>
  <si>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</si>
  <si>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</si>
  <si>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</si>
  <si>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</si>
  <si>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</si>
  <si>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</si>
  <si>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</si>
  <si>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</si>
  <si>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</si>
  <si>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</si>
  <si>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</si>
  <si>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</si>
  <si>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</si>
  <si>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</si>
  <si>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</si>
  <si>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</si>
  <si>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</si>
  <si>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</si>
  <si>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Runwal Garden</t>
  </si>
  <si>
    <t>This report was done</t>
  </si>
  <si>
    <t>Flat No. 703, Runwal Garden, Dombivli</t>
  </si>
  <si>
    <t>Flat No. 2706, Madison 2, Thane West</t>
  </si>
  <si>
    <t>Clat No. C/44, Maruti Apartment, Mulund West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</si>
</sst>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0" fontId="0" fillId="0" borderId="1" xfId="0" applyNumberForma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512E71-DA6C-4932-8931-5C0F8EAB9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8945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47</xdr:row>
      <xdr:rowOff>182250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7930B2-2E21-45D4-93C7-6D772B4B4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9135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307055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035058-32DC-4AA5-A2EE-E28111C35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56655" cy="9040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478103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76DFFA-4B5B-4AF2-BBB4-E066700B0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79703" cy="8735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22</xdr:col>
      <xdr:colOff>535346</xdr:colOff>
      <xdr:row>78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28B81-F791-4907-9E01-0F944366B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58000"/>
          <a:ext cx="13946546" cy="80402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163905</xdr:colOff>
      <xdr:row>45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CDE414-8523-46FF-B6F8-35B1F5DF8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84705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23</xdr:col>
      <xdr:colOff>430642</xdr:colOff>
      <xdr:row>73</xdr:row>
      <xdr:rowOff>29802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A63EBCE-BA98-4EF2-92E8-F5A464DA0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43500"/>
          <a:ext cx="14451442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2"/>
  <sheetViews>
    <sheetView tabSelected="1" topLeftCell="A7" workbookViewId="0">
      <selection activeCell="F22" sqref="F22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</cols>
  <sheetData>
    <row r="3" spans="1:12" ht="30" x14ac:dyDescent="0.25">
      <c r="A3" s="3"/>
      <c r="B3" s="3"/>
      <c r="C3" s="3"/>
      <c r="D3" s="17" t="s">
        <v>26</v>
      </c>
    </row>
    <row r="4" spans="1:12" ht="66" x14ac:dyDescent="0.3">
      <c r="A4" s="15"/>
      <c r="B4" s="16" t="s">
        <v>27</v>
      </c>
      <c r="C4" s="16" t="s">
        <v>29</v>
      </c>
      <c r="D4" s="16" t="s">
        <v>28</v>
      </c>
    </row>
    <row r="5" spans="1:12" ht="16.5" x14ac:dyDescent="0.3">
      <c r="A5" s="4" t="s">
        <v>4</v>
      </c>
      <c r="B5" s="4">
        <v>2023</v>
      </c>
      <c r="C5" s="4">
        <v>2023</v>
      </c>
      <c r="D5" s="3">
        <v>2023</v>
      </c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2023</v>
      </c>
      <c r="C6" s="4">
        <v>1996</v>
      </c>
      <c r="D6" s="3">
        <v>2023</v>
      </c>
      <c r="I6" s="3">
        <v>1996</v>
      </c>
      <c r="J6" s="3">
        <v>2023</v>
      </c>
      <c r="K6" s="3">
        <f>J6-I6</f>
        <v>27</v>
      </c>
      <c r="L6" s="3">
        <f>K6-60</f>
        <v>-33</v>
      </c>
    </row>
    <row r="7" spans="1:12" ht="16.5" x14ac:dyDescent="0.3">
      <c r="A7" s="4" t="s">
        <v>6</v>
      </c>
      <c r="B7" s="4">
        <f>B5-B6</f>
        <v>0</v>
      </c>
      <c r="C7" s="4">
        <f>C5-C6</f>
        <v>27</v>
      </c>
      <c r="D7" s="3">
        <f>D5-D6</f>
        <v>0</v>
      </c>
      <c r="I7" s="3"/>
      <c r="J7" s="3"/>
      <c r="K7" s="3"/>
    </row>
    <row r="8" spans="1:12" ht="16.5" x14ac:dyDescent="0.3">
      <c r="A8" s="4"/>
      <c r="B8" s="4">
        <f>B7-60</f>
        <v>-60</v>
      </c>
      <c r="C8" s="4">
        <f>C7-60</f>
        <v>-33</v>
      </c>
      <c r="D8" s="3">
        <f>D7-60</f>
        <v>-60</v>
      </c>
      <c r="H8" s="12"/>
      <c r="I8" s="13" t="s">
        <v>24</v>
      </c>
      <c r="J8" s="13" t="s">
        <v>23</v>
      </c>
      <c r="K8" s="13"/>
      <c r="L8">
        <v>26620</v>
      </c>
    </row>
    <row r="9" spans="1:12" ht="16.5" x14ac:dyDescent="0.3">
      <c r="A9" s="4" t="s">
        <v>7</v>
      </c>
      <c r="B9" s="8">
        <f>554*2800</f>
        <v>1551200</v>
      </c>
      <c r="C9" s="8">
        <f>360*2600</f>
        <v>936000</v>
      </c>
      <c r="D9" s="7">
        <f>652*2800</f>
        <v>1825600</v>
      </c>
      <c r="H9" s="12"/>
      <c r="I9" s="13">
        <f>J9/1.2</f>
        <v>299.59799999999996</v>
      </c>
      <c r="J9" s="13">
        <f>33.4*10.764</f>
        <v>359.51759999999996</v>
      </c>
      <c r="K9" s="13"/>
      <c r="L9">
        <f>L8/100*110</f>
        <v>29282</v>
      </c>
    </row>
    <row r="10" spans="1:12" ht="16.5" x14ac:dyDescent="0.3">
      <c r="A10" s="4" t="s">
        <v>8</v>
      </c>
      <c r="B10" s="4"/>
      <c r="C10" s="4"/>
      <c r="D10" s="3"/>
      <c r="H10" s="12"/>
      <c r="I10" s="13">
        <v>20000</v>
      </c>
      <c r="J10" s="13"/>
      <c r="K10" s="13"/>
      <c r="L10">
        <f>L9/10.764</f>
        <v>2720.3641768859161</v>
      </c>
    </row>
    <row r="11" spans="1:12" ht="16.5" x14ac:dyDescent="0.3">
      <c r="A11" s="4"/>
      <c r="B11" s="4"/>
      <c r="C11" s="4"/>
      <c r="D11" s="3"/>
      <c r="H11" s="12"/>
      <c r="I11" s="13">
        <f>I10*I9</f>
        <v>5991959.9999999991</v>
      </c>
      <c r="J11" s="13"/>
      <c r="K11" s="13"/>
    </row>
    <row r="12" spans="1:12" ht="16.5" x14ac:dyDescent="0.3">
      <c r="A12" s="4" t="s">
        <v>9</v>
      </c>
      <c r="B12" s="4">
        <f>100-10</f>
        <v>90</v>
      </c>
      <c r="C12" s="4">
        <f>100-10</f>
        <v>90</v>
      </c>
      <c r="D12" s="3">
        <f t="shared" ref="D12" si="0">100-10</f>
        <v>90</v>
      </c>
      <c r="I12" s="3">
        <f>I11/360</f>
        <v>16644.333333333332</v>
      </c>
      <c r="J12" s="3"/>
      <c r="K12" s="3"/>
    </row>
    <row r="13" spans="1:12" ht="16.5" x14ac:dyDescent="0.3">
      <c r="A13" s="4" t="s">
        <v>10</v>
      </c>
      <c r="B13" s="4">
        <f>B12*B7/60</f>
        <v>0</v>
      </c>
      <c r="C13" s="4">
        <f>C12*C7/60</f>
        <v>40.5</v>
      </c>
      <c r="D13" s="3">
        <f>D12*D7/60</f>
        <v>0</v>
      </c>
    </row>
    <row r="14" spans="1:12" ht="16.5" x14ac:dyDescent="0.3">
      <c r="A14" s="4"/>
      <c r="B14" s="9">
        <f>B13%</f>
        <v>0</v>
      </c>
      <c r="C14" s="9">
        <f>C13%</f>
        <v>0.40500000000000003</v>
      </c>
      <c r="D14" s="14">
        <f>D13%</f>
        <v>0</v>
      </c>
    </row>
    <row r="15" spans="1:12" ht="16.5" x14ac:dyDescent="0.3">
      <c r="A15" s="4" t="s">
        <v>11</v>
      </c>
      <c r="B15" s="8">
        <f>ROUND((B9*B14),0)</f>
        <v>0</v>
      </c>
      <c r="C15" s="8">
        <f>ROUND((C9*C14),0)</f>
        <v>379080</v>
      </c>
      <c r="D15" s="8">
        <f>ROUND((D9*D14),0)</f>
        <v>0</v>
      </c>
    </row>
    <row r="16" spans="1:12" ht="16.5" x14ac:dyDescent="0.3">
      <c r="A16" s="4"/>
      <c r="B16" s="8" t="s">
        <v>18</v>
      </c>
      <c r="C16" s="8" t="s">
        <v>23</v>
      </c>
      <c r="D16" s="8" t="s">
        <v>18</v>
      </c>
    </row>
    <row r="17" spans="1:10" ht="16.5" x14ac:dyDescent="0.3">
      <c r="A17" s="4" t="s">
        <v>2</v>
      </c>
      <c r="B17" s="8">
        <v>504</v>
      </c>
      <c r="C17" s="8">
        <v>360</v>
      </c>
      <c r="D17" s="7">
        <v>593</v>
      </c>
    </row>
    <row r="18" spans="1:10" ht="16.5" x14ac:dyDescent="0.3">
      <c r="A18" s="4" t="s">
        <v>22</v>
      </c>
      <c r="B18" s="4">
        <v>11500</v>
      </c>
      <c r="C18" s="4">
        <v>15000</v>
      </c>
      <c r="D18" s="3">
        <v>19000</v>
      </c>
    </row>
    <row r="19" spans="1:10" ht="16.5" x14ac:dyDescent="0.3">
      <c r="A19" s="4" t="s">
        <v>12</v>
      </c>
      <c r="B19" s="8">
        <f>B18*B17</f>
        <v>5796000</v>
      </c>
      <c r="C19" s="8">
        <f>C18*C17</f>
        <v>5400000</v>
      </c>
      <c r="D19" s="7">
        <f>D18*D17</f>
        <v>11267000</v>
      </c>
      <c r="I19" t="s">
        <v>25</v>
      </c>
    </row>
    <row r="20" spans="1:10" ht="16.5" x14ac:dyDescent="0.3">
      <c r="A20" s="10" t="s">
        <v>13</v>
      </c>
      <c r="B20" s="11">
        <f>B19-B15</f>
        <v>5796000</v>
      </c>
      <c r="C20" s="11">
        <f>C19-C15</f>
        <v>5020920</v>
      </c>
      <c r="D20" s="11">
        <f>D19-D15</f>
        <v>11267000</v>
      </c>
      <c r="I20">
        <f>45.57*10.764</f>
        <v>490.51547999999997</v>
      </c>
      <c r="J20">
        <f>1.21*10.764</f>
        <v>13.024439999999998</v>
      </c>
    </row>
    <row r="21" spans="1:10" ht="16.5" x14ac:dyDescent="0.3">
      <c r="A21" s="10" t="s">
        <v>14</v>
      </c>
      <c r="B21" s="11">
        <f>B20*0.9</f>
        <v>5216400</v>
      </c>
      <c r="C21" s="11">
        <f>C20*0.9</f>
        <v>4518828</v>
      </c>
      <c r="D21" s="11">
        <f>D20*0.9</f>
        <v>10140300</v>
      </c>
      <c r="I21">
        <f>I20+J20</f>
        <v>503.53991999999994</v>
      </c>
    </row>
    <row r="22" spans="1:10" ht="16.5" x14ac:dyDescent="0.3">
      <c r="A22" s="10" t="s">
        <v>15</v>
      </c>
      <c r="B22" s="11">
        <f>B20*0.8</f>
        <v>4636800</v>
      </c>
      <c r="C22" s="11">
        <f>C20*0.8</f>
        <v>4016736</v>
      </c>
      <c r="D22" s="11">
        <f>D20*0.8</f>
        <v>9013600</v>
      </c>
      <c r="I22">
        <f>I21*1.1</f>
        <v>553.893912</v>
      </c>
    </row>
    <row r="23" spans="1:10" ht="16.5" x14ac:dyDescent="0.3">
      <c r="A23" s="10" t="s">
        <v>16</v>
      </c>
      <c r="B23" s="11">
        <f>B20*0.03/12</f>
        <v>14490</v>
      </c>
      <c r="C23" s="11">
        <f>C20*0.025/12</f>
        <v>10460.25</v>
      </c>
      <c r="D23" s="11">
        <f>D20*0.03/12</f>
        <v>28167.5</v>
      </c>
    </row>
    <row r="25" spans="1:10" x14ac:dyDescent="0.25">
      <c r="B25" s="1"/>
    </row>
    <row r="26" spans="1:10" x14ac:dyDescent="0.25">
      <c r="B26" s="1"/>
    </row>
    <row r="30" spans="1:10" x14ac:dyDescent="0.25">
      <c r="E30" t="s">
        <v>17</v>
      </c>
    </row>
    <row r="31" spans="1:10" x14ac:dyDescent="0.25">
      <c r="D31" s="3" t="s">
        <v>3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10" x14ac:dyDescent="0.25">
      <c r="D32" s="3">
        <f>E32*1.2</f>
        <v>384</v>
      </c>
      <c r="E32" s="5">
        <v>320</v>
      </c>
      <c r="F32" s="3"/>
      <c r="G32" s="3">
        <f t="shared" ref="G32:G37" si="1">F32/E32</f>
        <v>0</v>
      </c>
      <c r="H32" s="3">
        <f t="shared" ref="H32:H37" si="2">F32/D32</f>
        <v>0</v>
      </c>
      <c r="I32" s="3"/>
    </row>
    <row r="33" spans="4:13" x14ac:dyDescent="0.25">
      <c r="D33" s="3">
        <v>840</v>
      </c>
      <c r="E33" s="5"/>
      <c r="F33" s="3">
        <v>16500000</v>
      </c>
      <c r="G33" s="3" t="e">
        <f t="shared" si="1"/>
        <v>#DIV/0!</v>
      </c>
      <c r="H33" s="3" t="e">
        <f>G33/1.2</f>
        <v>#DIV/0!</v>
      </c>
      <c r="I33" s="3">
        <f>F33/D33</f>
        <v>19642.857142857141</v>
      </c>
    </row>
    <row r="34" spans="4:13" x14ac:dyDescent="0.25">
      <c r="D34" s="3">
        <f>E34*1.2</f>
        <v>522</v>
      </c>
      <c r="E34" s="5">
        <v>435</v>
      </c>
      <c r="F34" s="7">
        <v>8800000</v>
      </c>
      <c r="G34" s="3">
        <f t="shared" si="1"/>
        <v>20229.885057471263</v>
      </c>
      <c r="H34" s="3">
        <f t="shared" si="2"/>
        <v>16858.237547892721</v>
      </c>
      <c r="I34" s="3">
        <f>D34/E34</f>
        <v>1.2</v>
      </c>
    </row>
    <row r="35" spans="4:13" x14ac:dyDescent="0.25">
      <c r="D35" s="6">
        <v>333</v>
      </c>
      <c r="E35" s="5">
        <v>300</v>
      </c>
      <c r="F35" s="7">
        <v>6300000</v>
      </c>
      <c r="G35" s="6">
        <f t="shared" si="1"/>
        <v>21000</v>
      </c>
      <c r="H35" s="6">
        <f t="shared" si="2"/>
        <v>18918.91891891892</v>
      </c>
      <c r="I35" s="3">
        <f>D35/E35</f>
        <v>1.1100000000000001</v>
      </c>
    </row>
    <row r="36" spans="4:13" x14ac:dyDescent="0.25">
      <c r="D36" s="6">
        <v>340</v>
      </c>
      <c r="E36" s="6">
        <v>290</v>
      </c>
      <c r="F36" s="6">
        <v>6100000</v>
      </c>
      <c r="G36" s="6">
        <f t="shared" si="1"/>
        <v>21034.482758620688</v>
      </c>
      <c r="H36" s="6">
        <f t="shared" si="2"/>
        <v>17941.176470588234</v>
      </c>
      <c r="I36" s="3"/>
    </row>
    <row r="37" spans="4:13" x14ac:dyDescent="0.25">
      <c r="D37" s="6">
        <v>365</v>
      </c>
      <c r="E37" s="6">
        <v>315</v>
      </c>
      <c r="F37" s="6">
        <v>6200000</v>
      </c>
      <c r="G37" s="6">
        <f t="shared" si="1"/>
        <v>19682.539682539682</v>
      </c>
      <c r="H37" s="6">
        <f t="shared" si="2"/>
        <v>16986.301369863013</v>
      </c>
      <c r="I37" s="3"/>
    </row>
    <row r="38" spans="4:13" x14ac:dyDescent="0.25">
      <c r="E38" t="s">
        <v>21</v>
      </c>
    </row>
    <row r="39" spans="4:13" x14ac:dyDescent="0.25">
      <c r="D39" s="3"/>
      <c r="E39" s="2"/>
      <c r="F39" s="2"/>
      <c r="G39" s="3" t="e">
        <f>F39/E39</f>
        <v>#DIV/0!</v>
      </c>
      <c r="H39">
        <v>147000</v>
      </c>
      <c r="I39">
        <v>30000</v>
      </c>
      <c r="J39" s="3">
        <f>I39+H39+F39</f>
        <v>177000</v>
      </c>
      <c r="K39" s="3" t="e">
        <f>J39/E39</f>
        <v>#DIV/0!</v>
      </c>
      <c r="L39" s="7" t="e">
        <f>J39/D39</f>
        <v>#DIV/0!</v>
      </c>
      <c r="M39" s="3"/>
    </row>
    <row r="40" spans="4:13" x14ac:dyDescent="0.25">
      <c r="D40" s="3"/>
      <c r="E40" s="2"/>
      <c r="F40" s="2"/>
      <c r="G40" s="3" t="e">
        <f>F40/E40</f>
        <v>#DIV/0!</v>
      </c>
      <c r="H40">
        <v>156000</v>
      </c>
      <c r="I40">
        <v>30000</v>
      </c>
      <c r="J40" s="3">
        <f>I40+H40+F40</f>
        <v>186000</v>
      </c>
      <c r="K40" s="3" t="e">
        <f>J40/E40</f>
        <v>#DIV/0!</v>
      </c>
      <c r="L40" s="7" t="e">
        <f>J40/D40</f>
        <v>#DIV/0!</v>
      </c>
      <c r="M40" s="3" t="e">
        <f>F40/D40</f>
        <v>#DIV/0!</v>
      </c>
    </row>
    <row r="41" spans="4:13" x14ac:dyDescent="0.25">
      <c r="D41" s="3"/>
      <c r="E41" s="3"/>
      <c r="F41" s="3"/>
      <c r="G41" s="3" t="e">
        <f>F41/E41</f>
        <v>#DIV/0!</v>
      </c>
      <c r="H41" s="3">
        <v>178000</v>
      </c>
      <c r="I41" s="3">
        <v>30000</v>
      </c>
      <c r="J41" s="3">
        <f>I41+H41+F41</f>
        <v>208000</v>
      </c>
      <c r="K41" s="3" t="e">
        <f>J41/E41</f>
        <v>#DIV/0!</v>
      </c>
      <c r="L41" s="3" t="e">
        <f>J41/D41</f>
        <v>#DIV/0!</v>
      </c>
      <c r="M41" s="3"/>
    </row>
    <row r="42" spans="4:13" x14ac:dyDescent="0.25">
      <c r="D42" s="3"/>
      <c r="E42" s="3"/>
      <c r="F42" s="3"/>
      <c r="G42" s="3" t="e">
        <f>F42/E42</f>
        <v>#DIV/0!</v>
      </c>
      <c r="H42" s="3"/>
      <c r="I42" s="3">
        <v>30000</v>
      </c>
      <c r="J42" s="3">
        <f>I42+H42+F42</f>
        <v>30000</v>
      </c>
      <c r="K42" s="3" t="e">
        <f>J42/E42</f>
        <v>#DIV/0!</v>
      </c>
      <c r="L42" s="3"/>
      <c r="M42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>
      <selection activeCell="AA17" sqref="AA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topLeftCell="A37" workbookViewId="0">
      <selection activeCell="A37" sqref="A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28" workbookViewId="0">
      <selection activeCell="Z58" sqref="Z5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2023-11-30T12:18:24Z</dcterms:modified>
</cp:coreProperties>
</file>