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GANPAT RAGHUNATH MALUSARE - UBI\"/>
    </mc:Choice>
  </mc:AlternateContent>
  <xr:revisionPtr revIDLastSave="0" documentId="13_ncr:1_{7E2EB2FE-04B1-4CE8-AE05-70E9FB4D3C9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47" i="4" l="1"/>
  <c r="Y65" i="4" l="1"/>
  <c r="Y49" i="4"/>
  <c r="Y52" i="4" s="1"/>
  <c r="Y53" i="4" s="1"/>
  <c r="Y54" i="4" s="1"/>
  <c r="Y55" i="4" s="1"/>
  <c r="Y48" i="4"/>
  <c r="Y47" i="4"/>
  <c r="Y56" i="4" s="1"/>
  <c r="Y58" i="4" l="1"/>
  <c r="Y61" i="4" s="1"/>
  <c r="Y62" i="4" s="1"/>
  <c r="Y63" i="4"/>
  <c r="Y67" i="4"/>
  <c r="Y50" i="4"/>
  <c r="P7" i="4"/>
  <c r="Q7" i="4" s="1"/>
  <c r="B7" i="4" s="1"/>
  <c r="C7" i="4" s="1"/>
  <c r="D7" i="4" s="1"/>
  <c r="J7" i="4"/>
  <c r="I7" i="4"/>
  <c r="E7" i="4"/>
  <c r="A7" i="4"/>
  <c r="P17" i="4"/>
  <c r="Q17" i="4" s="1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Q13" i="4"/>
  <c r="B13" i="4" s="1"/>
  <c r="C13" i="4" s="1"/>
  <c r="D13" i="4" s="1"/>
  <c r="J13" i="4"/>
  <c r="I13" i="4"/>
  <c r="E13" i="4"/>
  <c r="A13" i="4"/>
  <c r="P12" i="4"/>
  <c r="B12" i="4" s="1"/>
  <c r="C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A8" i="4"/>
  <c r="P6" i="4"/>
  <c r="Q6" i="4" s="1"/>
  <c r="B6" i="4" s="1"/>
  <c r="C6" i="4" s="1"/>
  <c r="J6" i="4"/>
  <c r="I6" i="4"/>
  <c r="E6" i="4"/>
  <c r="A6" i="4"/>
  <c r="P5" i="4"/>
  <c r="B5" i="4" s="1"/>
  <c r="C5" i="4" s="1"/>
  <c r="J5" i="4"/>
  <c r="I5" i="4"/>
  <c r="E5" i="4"/>
  <c r="A5" i="4"/>
  <c r="H15" i="4" l="1"/>
  <c r="F8" i="4"/>
  <c r="H11" i="4"/>
  <c r="H16" i="4"/>
  <c r="H4" i="4"/>
  <c r="H7" i="4"/>
  <c r="F7" i="4"/>
  <c r="G7" i="4"/>
  <c r="H10" i="4"/>
  <c r="H3" i="4"/>
  <c r="H13" i="4"/>
  <c r="H17" i="4"/>
  <c r="H14" i="4"/>
  <c r="D12" i="4"/>
  <c r="H12" i="4" s="1"/>
  <c r="G12" i="4"/>
  <c r="F10" i="4"/>
  <c r="F3" i="4"/>
  <c r="F4" i="4"/>
  <c r="F11" i="4"/>
  <c r="F12" i="4"/>
  <c r="F13" i="4"/>
  <c r="F14" i="4"/>
  <c r="F15" i="4"/>
  <c r="F16" i="4"/>
  <c r="F17" i="4"/>
  <c r="G3" i="4"/>
  <c r="G11" i="4"/>
  <c r="G13" i="4"/>
  <c r="G14" i="4"/>
  <c r="G15" i="4"/>
  <c r="G16" i="4"/>
  <c r="G17" i="4"/>
  <c r="G10" i="4"/>
  <c r="G4" i="4"/>
  <c r="D6" i="4"/>
  <c r="H6" i="4" s="1"/>
  <c r="G6" i="4"/>
  <c r="D5" i="4"/>
  <c r="H5" i="4" s="1"/>
  <c r="G5" i="4"/>
  <c r="F6" i="4"/>
  <c r="F5" i="4"/>
  <c r="D8" i="4"/>
  <c r="H8" i="4" s="1"/>
  <c r="G8" i="4"/>
  <c r="R28" i="4"/>
  <c r="Q28" i="4"/>
  <c r="W38" i="4"/>
  <c r="W22" i="4"/>
  <c r="W25" i="4" s="1"/>
  <c r="W26" i="4" s="1"/>
  <c r="W21" i="4"/>
  <c r="W20" i="4"/>
  <c r="W29" i="4" s="1"/>
  <c r="S28" i="4" l="1"/>
  <c r="S29" i="4" s="1"/>
  <c r="S31" i="4" s="1"/>
  <c r="W23" i="4"/>
  <c r="W27" i="4"/>
  <c r="W28" i="4" s="1"/>
  <c r="W31" i="4" l="1"/>
  <c r="W34" i="4" s="1"/>
  <c r="W35" i="4" s="1"/>
  <c r="U69" i="4" s="1"/>
  <c r="S30" i="4"/>
  <c r="W40" i="4" l="1"/>
  <c r="W36" i="4"/>
</calcChain>
</file>

<file path=xl/sharedStrings.xml><?xml version="1.0" encoding="utf-8"?>
<sst xmlns="http://schemas.openxmlformats.org/spreadsheetml/2006/main" count="74" uniqueCount="46">
  <si>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</si>
  <si>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</si>
  <si>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</si>
  <si>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</si>
  <si>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</si>
  <si>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</si>
  <si>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</si>
  <si>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</si>
  <si>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</si>
  <si>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</si>
  <si>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</si>
  <si>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</si>
  <si>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</si>
  <si>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</si>
  <si>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</si>
  <si>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</si>
  <si>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</si>
  <si>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</si>
  <si>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</si>
  <si>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</si>
  <si>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</si>
  <si>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</si>
  <si>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</si>
  <si>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</si>
  <si>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</si>
  <si>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</si>
  <si>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</si>
  <si>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</si>
  <si>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</si>
  <si>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</si>
  <si>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</si>
  <si>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</si>
  <si>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</si>
  <si>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</si>
  <si>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</si>
  <si>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</si>
  <si>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</si>
  <si>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</si>
  <si>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</si>
  <si>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</si>
  <si>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Same Building</t>
  </si>
  <si>
    <t>Union Bank Of India ( Vartak Nagar Branch ) - GANPAT RAGHUNATH MALUSARE</t>
  </si>
  <si>
    <t>Approx</t>
  </si>
  <si>
    <t>Flat No. 803</t>
  </si>
  <si>
    <t>Flat No. 804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</si>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</sst>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496645</xdr:colOff>
      <xdr:row>49</xdr:row>
      <xdr:rowOff>20292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6D83BD-8C25-4226-93FB-9A47E0A8E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640645" cy="8897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593100</xdr:colOff>
      <xdr:row>35</xdr:row>
      <xdr:rowOff>86508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6297C4-6115-4A6D-9626-BBC35A686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71500" cy="56110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545468</xdr:colOff>
      <xdr:row>32</xdr:row>
      <xdr:rowOff>10351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17617D-AE1E-4994-9A80-20C6A6E19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23868" cy="59158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31</xdr:col>
      <xdr:colOff>2553</xdr:colOff>
      <xdr:row>32</xdr:row>
      <xdr:rowOff>38883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9D7611-E920-49D0-8474-753A981BE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90553" cy="56110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28</xdr:col>
      <xdr:colOff>192909</xdr:colOff>
      <xdr:row>53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A257E9-0772-46E1-B5A9-1D94B21E1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261709" cy="88690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34</xdr:col>
      <xdr:colOff>231014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DC8D49-F590-43EB-AB21-9DCA0BC5B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299814" cy="8821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28</xdr:col>
      <xdr:colOff>592930</xdr:colOff>
      <xdr:row>37</xdr:row>
      <xdr:rowOff>86694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724D83-DCF3-4177-A188-936792AAD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052130" cy="694469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1787</xdr:colOff>
      <xdr:row>38</xdr:row>
      <xdr:rowOff>143879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C1028D-EC4A-4CB1-A425-9C0426628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03387" cy="71923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182702</xdr:colOff>
      <xdr:row>37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9DA2F2-94FA-490E-95C8-CB5A6DA5D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374702" cy="7001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69"/>
  <sheetViews>
    <sheetView tabSelected="1" topLeftCell="D10" zoomScaleNormal="100" workbookViewId="0">
      <selection activeCell="Y25" sqref="Y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</row>
    <row r="3" spans="1:23" x14ac:dyDescent="0.25">
      <c r="A3" s="4">
        <f>N3</f>
        <v>0</v>
      </c>
      <c r="B3" s="4">
        <f>Q3</f>
        <v>486</v>
      </c>
      <c r="C3" s="4">
        <f t="shared" ref="C3:D5" si="0">B3*1.2</f>
        <v>583.19999999999993</v>
      </c>
      <c r="D3" s="4">
        <f t="shared" si="0"/>
        <v>699.83999999999992</v>
      </c>
      <c r="E3" s="5">
        <f>R3</f>
        <v>11500000</v>
      </c>
      <c r="F3" s="10">
        <f>ROUND((E3/B3),0)</f>
        <v>23663</v>
      </c>
      <c r="G3" s="10">
        <f>ROUND((E3/C3),0)</f>
        <v>19719</v>
      </c>
      <c r="H3" s="10">
        <f>ROUND((E3/D3),0)</f>
        <v>16432</v>
      </c>
      <c r="I3" s="4" t="e">
        <f>#REF!</f>
        <v>#REF!</v>
      </c>
      <c r="J3" s="4">
        <f>S3</f>
        <v>0</v>
      </c>
      <c r="O3">
        <v>0</v>
      </c>
      <c r="P3">
        <f>O3/1.2</f>
        <v>0</v>
      </c>
      <c r="Q3">
        <v>486</v>
      </c>
      <c r="R3" s="2">
        <v>11500000</v>
      </c>
      <c r="S3" s="8"/>
      <c r="T3" s="8"/>
    </row>
    <row r="4" spans="1:23" x14ac:dyDescent="0.25">
      <c r="A4" s="4">
        <f>N4</f>
        <v>0</v>
      </c>
      <c r="B4" s="4">
        <f>Q4</f>
        <v>280</v>
      </c>
      <c r="C4" s="4">
        <f t="shared" si="0"/>
        <v>336</v>
      </c>
      <c r="D4" s="4">
        <f t="shared" si="0"/>
        <v>403.2</v>
      </c>
      <c r="E4" s="5">
        <f>R4</f>
        <v>5749100</v>
      </c>
      <c r="F4" s="10">
        <f>ROUND((E4/B4),0)</f>
        <v>20533</v>
      </c>
      <c r="G4" s="10">
        <f>ROUND((E4/C4),0)</f>
        <v>17110</v>
      </c>
      <c r="H4" s="10">
        <f>ROUND((E4/D4),0)</f>
        <v>14259</v>
      </c>
      <c r="I4" s="4" t="e">
        <f>#REF!</f>
        <v>#REF!</v>
      </c>
      <c r="J4" s="4">
        <f>S4</f>
        <v>0</v>
      </c>
      <c r="O4">
        <v>0</v>
      </c>
      <c r="P4">
        <f>O4/1.2</f>
        <v>0</v>
      </c>
      <c r="Q4">
        <v>280</v>
      </c>
      <c r="R4" s="2">
        <v>5749100</v>
      </c>
      <c r="S4" s="8"/>
      <c r="T4" s="8"/>
    </row>
    <row r="5" spans="1:23" s="45" customFormat="1" x14ac:dyDescent="0.25">
      <c r="A5" s="46">
        <f>N5</f>
        <v>0</v>
      </c>
      <c r="B5" s="46">
        <f>Q5</f>
        <v>674</v>
      </c>
      <c r="C5" s="46">
        <f t="shared" si="0"/>
        <v>808.8</v>
      </c>
      <c r="D5" s="46">
        <f t="shared" si="0"/>
        <v>970.56</v>
      </c>
      <c r="E5" s="47">
        <f>R5</f>
        <v>14800000</v>
      </c>
      <c r="F5" s="46">
        <f>ROUND((E5/B5),0)</f>
        <v>21958</v>
      </c>
      <c r="G5" s="46">
        <f>ROUND((E5/C5),0)</f>
        <v>18299</v>
      </c>
      <c r="H5" s="46">
        <f>ROUND((E5/D5),0)</f>
        <v>15249</v>
      </c>
      <c r="I5" s="46" t="e">
        <f>#REF!</f>
        <v>#REF!</v>
      </c>
      <c r="J5" s="46" t="str">
        <f>S5</f>
        <v>Same Building</v>
      </c>
      <c r="O5" s="45">
        <v>0</v>
      </c>
      <c r="P5" s="45">
        <f>O5/1.2</f>
        <v>0</v>
      </c>
      <c r="Q5" s="45">
        <v>674</v>
      </c>
      <c r="R5" s="48">
        <v>14800000</v>
      </c>
      <c r="S5" s="45" t="s">
        <v>40</v>
      </c>
    </row>
    <row r="6" spans="1:23" x14ac:dyDescent="0.25">
      <c r="A6" s="4">
        <f t="shared" ref="A6:A8" si="1">N6</f>
        <v>0</v>
      </c>
      <c r="B6" s="4">
        <f t="shared" ref="B6:B8" si="2">Q6</f>
        <v>0</v>
      </c>
      <c r="C6" s="4">
        <f t="shared" ref="C6:C8" si="3">B6*1.2</f>
        <v>0</v>
      </c>
      <c r="D6" s="4">
        <f t="shared" ref="D6:D8" si="4">C6*1.2</f>
        <v>0</v>
      </c>
      <c r="E6" s="5">
        <f t="shared" ref="E6:E8" si="5">R6</f>
        <v>0</v>
      </c>
      <c r="F6" s="10" t="e">
        <f t="shared" ref="F6:F8" si="6">ROUND((E6/B6),0)</f>
        <v>#DIV/0!</v>
      </c>
      <c r="G6" s="10" t="e">
        <f t="shared" ref="G6:G8" si="7">ROUND((E6/C6),0)</f>
        <v>#DIV/0!</v>
      </c>
      <c r="H6" s="10" t="e">
        <f t="shared" ref="H6:H8" si="8">ROUND((E6/D6),0)</f>
        <v>#DIV/0!</v>
      </c>
      <c r="I6" s="4" t="e">
        <f>#REF!</f>
        <v>#REF!</v>
      </c>
      <c r="J6" s="4">
        <f t="shared" ref="J6:J8" si="9">S6</f>
        <v>0</v>
      </c>
      <c r="O6">
        <v>0</v>
      </c>
      <c r="P6">
        <f t="shared" ref="P6:Q8" si="10">O6/1.2</f>
        <v>0</v>
      </c>
      <c r="Q6">
        <f t="shared" si="10"/>
        <v>0</v>
      </c>
      <c r="R6" s="2">
        <v>0</v>
      </c>
      <c r="S6" s="8"/>
      <c r="T6" s="8"/>
    </row>
    <row r="7" spans="1:23" x14ac:dyDescent="0.25">
      <c r="A7" s="4">
        <f t="shared" ref="A7" si="11">N7</f>
        <v>0</v>
      </c>
      <c r="B7" s="4">
        <f t="shared" ref="B7" si="12">Q7</f>
        <v>0</v>
      </c>
      <c r="C7" s="4">
        <f t="shared" ref="C7" si="13">B7*1.2</f>
        <v>0</v>
      </c>
      <c r="D7" s="4">
        <f t="shared" ref="D7" si="14">C7*1.2</f>
        <v>0</v>
      </c>
      <c r="E7" s="5">
        <f t="shared" ref="E7" si="15">R7</f>
        <v>0</v>
      </c>
      <c r="F7" s="10" t="e">
        <f t="shared" ref="F7" si="16">ROUND((E7/B7),0)</f>
        <v>#DIV/0!</v>
      </c>
      <c r="G7" s="10" t="e">
        <f t="shared" ref="G7" si="17">ROUND((E7/C7),0)</f>
        <v>#DIV/0!</v>
      </c>
      <c r="H7" s="10" t="e">
        <f t="shared" ref="H7" si="18">ROUND((E7/D7),0)</f>
        <v>#DIV/0!</v>
      </c>
      <c r="I7" s="4" t="e">
        <f>#REF!</f>
        <v>#REF!</v>
      </c>
      <c r="J7" s="4">
        <f t="shared" ref="J7" si="19">S7</f>
        <v>0</v>
      </c>
      <c r="O7">
        <v>0</v>
      </c>
      <c r="P7">
        <f t="shared" ref="P7" si="20">O7/1.2</f>
        <v>0</v>
      </c>
      <c r="Q7">
        <f t="shared" ref="Q7" si="21">P7/1.2</f>
        <v>0</v>
      </c>
      <c r="R7" s="2">
        <v>0</v>
      </c>
      <c r="S7" s="8"/>
      <c r="T7" s="8"/>
    </row>
    <row r="8" spans="1:23" x14ac:dyDescent="0.25">
      <c r="A8" s="4">
        <f t="shared" si="1"/>
        <v>0</v>
      </c>
      <c r="B8" s="4">
        <f t="shared" si="2"/>
        <v>0</v>
      </c>
      <c r="C8" s="4">
        <f t="shared" si="3"/>
        <v>0</v>
      </c>
      <c r="D8" s="4">
        <f t="shared" si="4"/>
        <v>0</v>
      </c>
      <c r="E8" s="5">
        <f t="shared" si="5"/>
        <v>0</v>
      </c>
      <c r="F8" s="10" t="e">
        <f t="shared" si="6"/>
        <v>#DIV/0!</v>
      </c>
      <c r="G8" s="10" t="e">
        <f t="shared" si="7"/>
        <v>#DIV/0!</v>
      </c>
      <c r="H8" s="10" t="e">
        <f t="shared" si="8"/>
        <v>#DIV/0!</v>
      </c>
      <c r="I8" s="4" t="e">
        <f>#REF!</f>
        <v>#REF!</v>
      </c>
      <c r="J8" s="4">
        <f t="shared" si="9"/>
        <v>0</v>
      </c>
      <c r="O8">
        <v>0</v>
      </c>
      <c r="P8">
        <f t="shared" si="10"/>
        <v>0</v>
      </c>
      <c r="Q8">
        <f t="shared" si="10"/>
        <v>0</v>
      </c>
      <c r="R8" s="2">
        <v>0</v>
      </c>
      <c r="S8" s="8"/>
      <c r="T8" s="8"/>
    </row>
    <row r="9" spans="1:23" ht="36.75" customHeight="1" x14ac:dyDescent="0.25">
      <c r="A9" s="42" t="s">
        <v>37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T9" s="8"/>
    </row>
    <row r="10" spans="1:23" s="45" customFormat="1" x14ac:dyDescent="0.25">
      <c r="A10" s="46">
        <f t="shared" ref="A10:A17" si="22">N10</f>
        <v>0</v>
      </c>
      <c r="B10" s="46">
        <f t="shared" ref="B10:B17" si="23">Q10</f>
        <v>676</v>
      </c>
      <c r="C10" s="46">
        <f>B10*1.2</f>
        <v>811.19999999999993</v>
      </c>
      <c r="D10" s="46">
        <f t="shared" ref="D10:D17" si="24">C10*1.2</f>
        <v>973.43999999999983</v>
      </c>
      <c r="E10" s="47">
        <f t="shared" ref="E10:E17" si="25">R10</f>
        <v>15500000</v>
      </c>
      <c r="F10" s="46">
        <f t="shared" ref="F10:F17" si="26">ROUND((E10/B10),0)</f>
        <v>22929</v>
      </c>
      <c r="G10" s="46">
        <f t="shared" ref="G10:G17" si="27">ROUND((E10/C10),0)</f>
        <v>19107</v>
      </c>
      <c r="H10" s="46">
        <f t="shared" ref="H10:H17" si="28">ROUND((E10/D10),0)</f>
        <v>15923</v>
      </c>
      <c r="I10" s="46" t="e">
        <f>#REF!</f>
        <v>#REF!</v>
      </c>
      <c r="J10" s="46">
        <f t="shared" ref="J10:J17" si="29">S10</f>
        <v>0</v>
      </c>
      <c r="O10" s="45">
        <v>0</v>
      </c>
      <c r="P10" s="45">
        <f t="shared" ref="P10:Q17" si="30">O10/1.2</f>
        <v>0</v>
      </c>
      <c r="Q10" s="45">
        <v>676</v>
      </c>
      <c r="R10" s="48">
        <v>15500000</v>
      </c>
    </row>
    <row r="11" spans="1:23" x14ac:dyDescent="0.25">
      <c r="A11" s="4">
        <f t="shared" si="22"/>
        <v>0</v>
      </c>
      <c r="B11" s="4">
        <f t="shared" si="23"/>
        <v>600</v>
      </c>
      <c r="C11" s="4">
        <f t="shared" ref="C11:C17" si="31">B11*1.2</f>
        <v>720</v>
      </c>
      <c r="D11" s="4">
        <f t="shared" si="24"/>
        <v>864</v>
      </c>
      <c r="E11" s="5">
        <f t="shared" si="25"/>
        <v>15400000</v>
      </c>
      <c r="F11" s="10">
        <f t="shared" si="26"/>
        <v>25667</v>
      </c>
      <c r="G11" s="10">
        <f t="shared" si="27"/>
        <v>21389</v>
      </c>
      <c r="H11" s="10">
        <f t="shared" si="28"/>
        <v>17824</v>
      </c>
      <c r="I11" s="4" t="e">
        <f>#REF!</f>
        <v>#REF!</v>
      </c>
      <c r="J11" s="4">
        <f t="shared" si="29"/>
        <v>0</v>
      </c>
      <c r="O11">
        <v>0</v>
      </c>
      <c r="P11">
        <f t="shared" si="30"/>
        <v>0</v>
      </c>
      <c r="Q11">
        <v>600</v>
      </c>
      <c r="R11" s="2">
        <v>15400000</v>
      </c>
      <c r="S11" s="8"/>
      <c r="T11" s="8"/>
    </row>
    <row r="12" spans="1:23" x14ac:dyDescent="0.25">
      <c r="A12" s="4">
        <f t="shared" si="22"/>
        <v>0</v>
      </c>
      <c r="B12" s="4">
        <f t="shared" si="23"/>
        <v>676</v>
      </c>
      <c r="C12" s="4">
        <f t="shared" si="31"/>
        <v>811.19999999999993</v>
      </c>
      <c r="D12" s="4">
        <f t="shared" si="24"/>
        <v>973.43999999999983</v>
      </c>
      <c r="E12" s="5">
        <f t="shared" si="25"/>
        <v>15500000</v>
      </c>
      <c r="F12" s="10">
        <f t="shared" si="26"/>
        <v>22929</v>
      </c>
      <c r="G12" s="10">
        <f t="shared" si="27"/>
        <v>19107</v>
      </c>
      <c r="H12" s="10">
        <f t="shared" si="28"/>
        <v>15923</v>
      </c>
      <c r="I12" s="4" t="e">
        <f>#REF!</f>
        <v>#REF!</v>
      </c>
      <c r="J12" s="4">
        <f t="shared" si="29"/>
        <v>0</v>
      </c>
      <c r="O12">
        <v>0</v>
      </c>
      <c r="P12">
        <f t="shared" si="30"/>
        <v>0</v>
      </c>
      <c r="Q12">
        <v>676</v>
      </c>
      <c r="R12" s="2">
        <v>15500000</v>
      </c>
      <c r="S12" s="8"/>
      <c r="T12" s="8"/>
    </row>
    <row r="13" spans="1:23" x14ac:dyDescent="0.25">
      <c r="A13" s="4">
        <f t="shared" si="22"/>
        <v>0</v>
      </c>
      <c r="B13" s="4">
        <f t="shared" si="23"/>
        <v>708.33333333333337</v>
      </c>
      <c r="C13" s="4">
        <f t="shared" si="31"/>
        <v>850</v>
      </c>
      <c r="D13" s="4">
        <f t="shared" si="24"/>
        <v>1020</v>
      </c>
      <c r="E13" s="5">
        <f t="shared" si="25"/>
        <v>17500000</v>
      </c>
      <c r="F13" s="10">
        <f t="shared" si="26"/>
        <v>24706</v>
      </c>
      <c r="G13" s="10">
        <f t="shared" si="27"/>
        <v>20588</v>
      </c>
      <c r="H13" s="10">
        <f t="shared" si="28"/>
        <v>17157</v>
      </c>
      <c r="I13" s="4" t="e">
        <f>#REF!</f>
        <v>#REF!</v>
      </c>
      <c r="J13" s="4">
        <f t="shared" si="29"/>
        <v>0</v>
      </c>
      <c r="O13">
        <v>0</v>
      </c>
      <c r="P13">
        <v>850</v>
      </c>
      <c r="Q13">
        <f t="shared" si="30"/>
        <v>708.33333333333337</v>
      </c>
      <c r="R13" s="2">
        <v>17500000</v>
      </c>
      <c r="S13" s="8"/>
      <c r="T13" s="8"/>
    </row>
    <row r="14" spans="1:23" x14ac:dyDescent="0.25">
      <c r="A14" s="4">
        <f t="shared" si="22"/>
        <v>0</v>
      </c>
      <c r="B14" s="4">
        <f t="shared" si="23"/>
        <v>1351</v>
      </c>
      <c r="C14" s="4">
        <f t="shared" si="31"/>
        <v>1621.2</v>
      </c>
      <c r="D14" s="4">
        <f t="shared" si="24"/>
        <v>1945.44</v>
      </c>
      <c r="E14" s="5">
        <f t="shared" si="25"/>
        <v>25600000</v>
      </c>
      <c r="F14" s="10">
        <f t="shared" si="26"/>
        <v>18949</v>
      </c>
      <c r="G14" s="10">
        <f t="shared" si="27"/>
        <v>15791</v>
      </c>
      <c r="H14" s="10">
        <f t="shared" si="28"/>
        <v>13159</v>
      </c>
      <c r="I14" s="4" t="e">
        <f>#REF!</f>
        <v>#REF!</v>
      </c>
      <c r="J14" s="4">
        <f t="shared" si="29"/>
        <v>0</v>
      </c>
      <c r="O14">
        <v>0</v>
      </c>
      <c r="P14">
        <f t="shared" si="30"/>
        <v>0</v>
      </c>
      <c r="Q14">
        <v>1351</v>
      </c>
      <c r="R14" s="2">
        <v>25600000</v>
      </c>
      <c r="S14" s="8"/>
      <c r="T14" s="8"/>
    </row>
    <row r="15" spans="1:23" s="45" customFormat="1" x14ac:dyDescent="0.25">
      <c r="A15" s="46">
        <f t="shared" si="22"/>
        <v>0</v>
      </c>
      <c r="B15" s="46">
        <f t="shared" si="23"/>
        <v>920</v>
      </c>
      <c r="C15" s="46">
        <f t="shared" si="31"/>
        <v>1104</v>
      </c>
      <c r="D15" s="46">
        <f t="shared" si="24"/>
        <v>1324.8</v>
      </c>
      <c r="E15" s="47">
        <f t="shared" si="25"/>
        <v>19200000</v>
      </c>
      <c r="F15" s="46">
        <f t="shared" si="26"/>
        <v>20870</v>
      </c>
      <c r="G15" s="46">
        <f t="shared" si="27"/>
        <v>17391</v>
      </c>
      <c r="H15" s="46">
        <f t="shared" si="28"/>
        <v>14493</v>
      </c>
      <c r="I15" s="46" t="e">
        <f>#REF!</f>
        <v>#REF!</v>
      </c>
      <c r="J15" s="46">
        <f t="shared" si="29"/>
        <v>0</v>
      </c>
      <c r="O15" s="45">
        <v>0</v>
      </c>
      <c r="P15" s="45">
        <f t="shared" si="30"/>
        <v>0</v>
      </c>
      <c r="Q15" s="45">
        <v>920</v>
      </c>
      <c r="R15" s="48">
        <v>19200000</v>
      </c>
    </row>
    <row r="16" spans="1:23" x14ac:dyDescent="0.25">
      <c r="A16" s="4">
        <f t="shared" si="22"/>
        <v>0</v>
      </c>
      <c r="B16" s="4">
        <f t="shared" si="23"/>
        <v>0</v>
      </c>
      <c r="C16" s="4">
        <f t="shared" si="31"/>
        <v>0</v>
      </c>
      <c r="D16" s="4">
        <f t="shared" si="24"/>
        <v>0</v>
      </c>
      <c r="E16" s="5">
        <f t="shared" si="25"/>
        <v>0</v>
      </c>
      <c r="F16" s="10" t="e">
        <f t="shared" si="26"/>
        <v>#DIV/0!</v>
      </c>
      <c r="G16" s="10" t="e">
        <f t="shared" si="27"/>
        <v>#DIV/0!</v>
      </c>
      <c r="H16" s="10" t="e">
        <f t="shared" si="28"/>
        <v>#DIV/0!</v>
      </c>
      <c r="I16" s="4" t="e">
        <f>#REF!</f>
        <v>#REF!</v>
      </c>
      <c r="J16" s="4">
        <f t="shared" si="29"/>
        <v>0</v>
      </c>
      <c r="O16">
        <v>0</v>
      </c>
      <c r="P16">
        <f t="shared" si="30"/>
        <v>0</v>
      </c>
      <c r="Q16">
        <f t="shared" si="30"/>
        <v>0</v>
      </c>
      <c r="R16" s="2">
        <v>0</v>
      </c>
      <c r="S16" s="8"/>
      <c r="T16" s="8"/>
      <c r="W16" s="15" t="s">
        <v>44</v>
      </c>
    </row>
    <row r="17" spans="1:25" x14ac:dyDescent="0.25">
      <c r="A17" s="4">
        <f t="shared" si="22"/>
        <v>0</v>
      </c>
      <c r="B17" s="4">
        <f t="shared" si="23"/>
        <v>0</v>
      </c>
      <c r="C17" s="4">
        <f t="shared" si="31"/>
        <v>0</v>
      </c>
      <c r="D17" s="4">
        <f t="shared" si="24"/>
        <v>0</v>
      </c>
      <c r="E17" s="5">
        <f t="shared" si="25"/>
        <v>0</v>
      </c>
      <c r="F17" s="10" t="e">
        <f t="shared" si="26"/>
        <v>#DIV/0!</v>
      </c>
      <c r="G17" s="10" t="e">
        <f t="shared" si="27"/>
        <v>#DIV/0!</v>
      </c>
      <c r="H17" s="10" t="e">
        <f t="shared" si="28"/>
        <v>#DIV/0!</v>
      </c>
      <c r="I17" s="4" t="e">
        <f>#REF!</f>
        <v>#REF!</v>
      </c>
      <c r="J17" s="4">
        <f t="shared" si="29"/>
        <v>0</v>
      </c>
      <c r="O17">
        <v>0</v>
      </c>
      <c r="P17" s="45">
        <f t="shared" si="30"/>
        <v>0</v>
      </c>
      <c r="Q17">
        <f t="shared" si="30"/>
        <v>0</v>
      </c>
      <c r="R17" s="2">
        <v>0</v>
      </c>
      <c r="S17" s="8"/>
      <c r="T17" s="8"/>
    </row>
    <row r="18" spans="1:25" ht="15.75" x14ac:dyDescent="0.25">
      <c r="U18" s="18" t="s">
        <v>13</v>
      </c>
      <c r="V18" s="19"/>
      <c r="W18" s="20">
        <v>21000</v>
      </c>
      <c r="X18" s="21" t="s">
        <v>39</v>
      </c>
      <c r="Y18" s="6" t="s">
        <v>42</v>
      </c>
    </row>
    <row r="19" spans="1:25" ht="38.25" customHeight="1" x14ac:dyDescent="0.25">
      <c r="S19" s="11"/>
      <c r="T19" s="11"/>
      <c r="U19" s="22" t="s">
        <v>14</v>
      </c>
      <c r="V19" s="19"/>
      <c r="W19" s="20">
        <v>2500</v>
      </c>
      <c r="X19" s="23"/>
    </row>
    <row r="20" spans="1:25" ht="15.75" x14ac:dyDescent="0.25">
      <c r="S20" s="11"/>
      <c r="T20" s="11"/>
      <c r="U20" s="18" t="s">
        <v>15</v>
      </c>
      <c r="V20" s="19"/>
      <c r="W20" s="20">
        <f>W18-W19</f>
        <v>18500</v>
      </c>
      <c r="X20" s="23"/>
    </row>
    <row r="21" spans="1:25" ht="15.75" x14ac:dyDescent="0.25">
      <c r="G21" s="6"/>
      <c r="H21" s="6"/>
      <c r="S21" s="11"/>
      <c r="T21" s="11"/>
      <c r="U21" s="18" t="s">
        <v>16</v>
      </c>
      <c r="V21" s="19"/>
      <c r="W21" s="20">
        <f>W19</f>
        <v>2500</v>
      </c>
      <c r="X21" s="23"/>
    </row>
    <row r="22" spans="1:25" ht="15.75" x14ac:dyDescent="0.25">
      <c r="S22" s="11"/>
      <c r="T22" s="11"/>
      <c r="U22" s="18" t="s">
        <v>17</v>
      </c>
      <c r="V22" s="24"/>
      <c r="W22" s="25">
        <f>X22-X23</f>
        <v>19</v>
      </c>
      <c r="X22" s="26">
        <v>2023</v>
      </c>
    </row>
    <row r="23" spans="1:25" ht="15.75" x14ac:dyDescent="0.25">
      <c r="S23" s="11"/>
      <c r="T23" s="11"/>
      <c r="U23" s="18" t="s">
        <v>18</v>
      </c>
      <c r="V23" s="24"/>
      <c r="W23" s="25">
        <f>W24-W22</f>
        <v>41</v>
      </c>
      <c r="X23" s="25">
        <v>2004</v>
      </c>
      <c r="Y23" t="s">
        <v>45</v>
      </c>
    </row>
    <row r="24" spans="1:25" ht="15.75" x14ac:dyDescent="0.25">
      <c r="S24" s="11"/>
      <c r="T24" s="11"/>
      <c r="U24" s="18" t="s">
        <v>19</v>
      </c>
      <c r="V24" s="24"/>
      <c r="W24" s="25">
        <v>60</v>
      </c>
      <c r="X24" s="25"/>
    </row>
    <row r="25" spans="1:25" ht="39" customHeight="1" x14ac:dyDescent="0.25">
      <c r="P25" s="43" t="s">
        <v>41</v>
      </c>
      <c r="Q25" s="43"/>
      <c r="R25" s="43"/>
      <c r="S25" s="43"/>
      <c r="T25" s="44"/>
      <c r="U25" s="22" t="s">
        <v>20</v>
      </c>
      <c r="V25" s="24"/>
      <c r="W25" s="25">
        <f>90*W22/W24</f>
        <v>28.5</v>
      </c>
      <c r="X25" s="25"/>
    </row>
    <row r="26" spans="1:25" ht="15.75" x14ac:dyDescent="0.25">
      <c r="U26" s="18"/>
      <c r="V26" s="27"/>
      <c r="W26" s="28">
        <f>W25%</f>
        <v>0.28499999999999998</v>
      </c>
      <c r="X26" s="28"/>
    </row>
    <row r="27" spans="1:25" ht="15.75" x14ac:dyDescent="0.25">
      <c r="P27" s="15" t="s">
        <v>31</v>
      </c>
      <c r="Q27" s="15" t="s">
        <v>32</v>
      </c>
      <c r="R27" s="15" t="s">
        <v>33</v>
      </c>
      <c r="S27" s="15" t="s">
        <v>34</v>
      </c>
      <c r="T27" s="13"/>
      <c r="U27" s="18" t="s">
        <v>21</v>
      </c>
      <c r="V27" s="19"/>
      <c r="W27" s="20">
        <f>W21*W26</f>
        <v>712.49999999999989</v>
      </c>
      <c r="X27" s="23"/>
    </row>
    <row r="28" spans="1:25" ht="15.75" x14ac:dyDescent="0.25">
      <c r="Q28">
        <f>N16</f>
        <v>0</v>
      </c>
      <c r="R28" s="16">
        <f>N14</f>
        <v>0</v>
      </c>
      <c r="S28" s="16">
        <f>R28*Q28</f>
        <v>0</v>
      </c>
      <c r="U28" s="18" t="s">
        <v>22</v>
      </c>
      <c r="V28" s="19"/>
      <c r="W28" s="20">
        <f>W21-W27</f>
        <v>1787.5</v>
      </c>
      <c r="X28" s="23"/>
    </row>
    <row r="29" spans="1:25" ht="15.75" x14ac:dyDescent="0.25">
      <c r="R29" s="6" t="s">
        <v>34</v>
      </c>
      <c r="S29" s="17">
        <f>SUM(S28:S28)</f>
        <v>0</v>
      </c>
      <c r="U29" s="18" t="s">
        <v>15</v>
      </c>
      <c r="V29" s="19"/>
      <c r="W29" s="20">
        <f>W20</f>
        <v>18500</v>
      </c>
      <c r="X29" s="23"/>
    </row>
    <row r="30" spans="1:25" ht="15.75" x14ac:dyDescent="0.25">
      <c r="R30" s="6" t="s">
        <v>25</v>
      </c>
      <c r="S30" s="17">
        <f>S29*90%</f>
        <v>0</v>
      </c>
      <c r="U30" s="24"/>
      <c r="V30" s="19"/>
      <c r="W30" s="20"/>
      <c r="X30" s="23"/>
    </row>
    <row r="31" spans="1:25" ht="15.75" x14ac:dyDescent="0.25">
      <c r="R31" s="6" t="s">
        <v>35</v>
      </c>
      <c r="S31" s="17">
        <f>S29*80%</f>
        <v>0</v>
      </c>
      <c r="U31" s="29" t="s">
        <v>23</v>
      </c>
      <c r="V31" s="30"/>
      <c r="W31" s="21">
        <f>W29+W28</f>
        <v>20287.5</v>
      </c>
      <c r="X31" s="23"/>
    </row>
    <row r="32" spans="1:25" ht="15.75" x14ac:dyDescent="0.25">
      <c r="S32" s="11"/>
      <c r="T32" s="11"/>
      <c r="U32" s="24"/>
      <c r="V32" s="24"/>
      <c r="W32" s="25"/>
      <c r="X32" s="25"/>
    </row>
    <row r="33" spans="15:27" ht="15.75" x14ac:dyDescent="0.25">
      <c r="S33" s="11"/>
      <c r="T33" s="11"/>
      <c r="U33" s="29" t="s">
        <v>38</v>
      </c>
      <c r="V33" s="31"/>
      <c r="W33" s="26">
        <v>674</v>
      </c>
      <c r="X33" s="25"/>
    </row>
    <row r="34" spans="15:27" ht="15.75" x14ac:dyDescent="0.25">
      <c r="P34" s="14" t="s">
        <v>30</v>
      </c>
      <c r="S34" s="11"/>
      <c r="T34" s="12"/>
      <c r="U34" s="18" t="s">
        <v>24</v>
      </c>
      <c r="V34" s="32"/>
      <c r="W34" s="33">
        <f>W31*W33+X35</f>
        <v>13673775</v>
      </c>
      <c r="X34" s="34"/>
    </row>
    <row r="35" spans="15:27" ht="15.75" x14ac:dyDescent="0.25">
      <c r="S35" s="12"/>
      <c r="T35" s="11"/>
      <c r="U35" s="18" t="s">
        <v>25</v>
      </c>
      <c r="V35" s="24"/>
      <c r="W35" s="35">
        <f>W34*0.9</f>
        <v>12306397.5</v>
      </c>
      <c r="X35" s="36"/>
    </row>
    <row r="36" spans="15:27" ht="15.75" x14ac:dyDescent="0.25">
      <c r="S36" s="11"/>
      <c r="T36" s="11"/>
      <c r="U36" s="18" t="s">
        <v>26</v>
      </c>
      <c r="V36" s="24"/>
      <c r="W36" s="35">
        <f>W34*0.8</f>
        <v>10939020</v>
      </c>
      <c r="X36" s="35"/>
    </row>
    <row r="37" spans="15:27" ht="15.75" x14ac:dyDescent="0.25">
      <c r="O37" s="11"/>
      <c r="P37" s="11"/>
      <c r="Q37" s="11"/>
      <c r="R37" s="11"/>
      <c r="S37" s="11"/>
      <c r="T37" s="11"/>
      <c r="U37" s="18"/>
      <c r="V37" s="24"/>
      <c r="W37" s="37"/>
      <c r="X37" s="25"/>
    </row>
    <row r="38" spans="15:27" ht="15.75" x14ac:dyDescent="0.25">
      <c r="U38" s="38" t="s">
        <v>27</v>
      </c>
      <c r="V38" s="39"/>
      <c r="W38" s="40">
        <f>W19*W33</f>
        <v>1685000</v>
      </c>
      <c r="X38" s="40"/>
    </row>
    <row r="39" spans="15:27" ht="15.75" x14ac:dyDescent="0.25">
      <c r="U39" s="18" t="s">
        <v>28</v>
      </c>
      <c r="V39" s="24"/>
      <c r="W39" s="37"/>
      <c r="X39" s="37"/>
    </row>
    <row r="40" spans="15:27" ht="15.75" x14ac:dyDescent="0.25">
      <c r="U40" s="41" t="s">
        <v>29</v>
      </c>
      <c r="V40" s="37"/>
      <c r="W40" s="35">
        <f>W34*0.025/12</f>
        <v>28487.03125</v>
      </c>
      <c r="X40" s="35"/>
    </row>
    <row r="43" spans="15:27" x14ac:dyDescent="0.25">
      <c r="Y43" s="15" t="s">
        <v>43</v>
      </c>
    </row>
    <row r="45" spans="15:27" ht="15.75" x14ac:dyDescent="0.25">
      <c r="W45" s="18" t="s">
        <v>13</v>
      </c>
      <c r="X45" s="19"/>
      <c r="Y45" s="20">
        <v>21000</v>
      </c>
      <c r="Z45" s="21" t="s">
        <v>39</v>
      </c>
      <c r="AA45" s="6" t="s">
        <v>42</v>
      </c>
    </row>
    <row r="46" spans="15:27" ht="47.25" x14ac:dyDescent="0.25">
      <c r="W46" s="22" t="s">
        <v>14</v>
      </c>
      <c r="X46" s="19"/>
      <c r="Y46" s="20">
        <v>2500</v>
      </c>
      <c r="Z46" s="23"/>
    </row>
    <row r="47" spans="15:27" ht="15.75" x14ac:dyDescent="0.25">
      <c r="U47" t="e">
        <f>W43:Y63</f>
        <v>#VALUE!</v>
      </c>
      <c r="W47" s="18" t="s">
        <v>15</v>
      </c>
      <c r="X47" s="19"/>
      <c r="Y47" s="20">
        <f>Y45-Y46</f>
        <v>18500</v>
      </c>
      <c r="Z47" s="23"/>
    </row>
    <row r="48" spans="15:27" ht="15.75" x14ac:dyDescent="0.25">
      <c r="W48" s="18" t="s">
        <v>16</v>
      </c>
      <c r="X48" s="19"/>
      <c r="Y48" s="20">
        <f>Y46</f>
        <v>2500</v>
      </c>
      <c r="Z48" s="23"/>
    </row>
    <row r="49" spans="23:27" ht="15.75" x14ac:dyDescent="0.25">
      <c r="W49" s="18" t="s">
        <v>17</v>
      </c>
      <c r="X49" s="24"/>
      <c r="Y49" s="25">
        <f>Z49-Z50</f>
        <v>19</v>
      </c>
      <c r="Z49" s="26">
        <v>2023</v>
      </c>
    </row>
    <row r="50" spans="23:27" ht="15.75" x14ac:dyDescent="0.25">
      <c r="W50" s="18" t="s">
        <v>18</v>
      </c>
      <c r="X50" s="24"/>
      <c r="Y50" s="25">
        <f>Y51-Y49</f>
        <v>41</v>
      </c>
      <c r="Z50" s="25">
        <v>2004</v>
      </c>
      <c r="AA50" t="s">
        <v>45</v>
      </c>
    </row>
    <row r="51" spans="23:27" ht="15.75" x14ac:dyDescent="0.25">
      <c r="W51" s="18" t="s">
        <v>19</v>
      </c>
      <c r="X51" s="24"/>
      <c r="Y51" s="25">
        <v>60</v>
      </c>
      <c r="Z51" s="25"/>
    </row>
    <row r="52" spans="23:27" ht="31.5" x14ac:dyDescent="0.25">
      <c r="W52" s="22" t="s">
        <v>20</v>
      </c>
      <c r="X52" s="24"/>
      <c r="Y52" s="25">
        <f>90*Y49/Y51</f>
        <v>28.5</v>
      </c>
      <c r="Z52" s="25"/>
    </row>
    <row r="53" spans="23:27" ht="15.75" x14ac:dyDescent="0.25">
      <c r="W53" s="18"/>
      <c r="X53" s="27"/>
      <c r="Y53" s="28">
        <f>Y52%</f>
        <v>0.28499999999999998</v>
      </c>
      <c r="Z53" s="28"/>
    </row>
    <row r="54" spans="23:27" ht="15.75" x14ac:dyDescent="0.25">
      <c r="W54" s="18" t="s">
        <v>21</v>
      </c>
      <c r="X54" s="19"/>
      <c r="Y54" s="20">
        <f>Y48*Y53</f>
        <v>712.49999999999989</v>
      </c>
      <c r="Z54" s="23"/>
    </row>
    <row r="55" spans="23:27" ht="15.75" x14ac:dyDescent="0.25">
      <c r="W55" s="18" t="s">
        <v>22</v>
      </c>
      <c r="X55" s="19"/>
      <c r="Y55" s="20">
        <f>Y48-Y54</f>
        <v>1787.5</v>
      </c>
      <c r="Z55" s="23"/>
    </row>
    <row r="56" spans="23:27" ht="15.75" x14ac:dyDescent="0.25">
      <c r="W56" s="18" t="s">
        <v>15</v>
      </c>
      <c r="X56" s="19"/>
      <c r="Y56" s="20">
        <f>Y47</f>
        <v>18500</v>
      </c>
      <c r="Z56" s="23"/>
    </row>
    <row r="57" spans="23:27" ht="15.75" x14ac:dyDescent="0.25">
      <c r="W57" s="24"/>
      <c r="X57" s="19"/>
      <c r="Y57" s="20"/>
      <c r="Z57" s="23"/>
    </row>
    <row r="58" spans="23:27" ht="15.75" x14ac:dyDescent="0.25">
      <c r="W58" s="29" t="s">
        <v>23</v>
      </c>
      <c r="X58" s="30"/>
      <c r="Y58" s="21">
        <f>Y56+Y55</f>
        <v>20287.5</v>
      </c>
      <c r="Z58" s="23"/>
    </row>
    <row r="59" spans="23:27" ht="15.75" x14ac:dyDescent="0.25">
      <c r="W59" s="24"/>
      <c r="X59" s="24"/>
      <c r="Y59" s="25"/>
      <c r="Z59" s="25"/>
    </row>
    <row r="60" spans="23:27" ht="15.75" x14ac:dyDescent="0.25">
      <c r="W60" s="29" t="s">
        <v>38</v>
      </c>
      <c r="X60" s="31"/>
      <c r="Y60" s="26">
        <v>680</v>
      </c>
      <c r="Z60" s="25"/>
    </row>
    <row r="61" spans="23:27" ht="15.75" x14ac:dyDescent="0.25">
      <c r="W61" s="18" t="s">
        <v>24</v>
      </c>
      <c r="X61" s="32"/>
      <c r="Y61" s="33">
        <f>Y58*Y60+Z62</f>
        <v>13795500</v>
      </c>
      <c r="Z61" s="34"/>
    </row>
    <row r="62" spans="23:27" ht="15.75" x14ac:dyDescent="0.25">
      <c r="W62" s="18" t="s">
        <v>25</v>
      </c>
      <c r="X62" s="24"/>
      <c r="Y62" s="35">
        <f>Y61*0.9</f>
        <v>12415950</v>
      </c>
      <c r="Z62" s="36"/>
    </row>
    <row r="63" spans="23:27" ht="15.75" x14ac:dyDescent="0.25">
      <c r="W63" s="18" t="s">
        <v>26</v>
      </c>
      <c r="X63" s="24"/>
      <c r="Y63" s="35">
        <f>Y61*0.8</f>
        <v>11036400</v>
      </c>
      <c r="Z63" s="35"/>
    </row>
    <row r="64" spans="23:27" ht="15.75" x14ac:dyDescent="0.25">
      <c r="W64" s="18"/>
      <c r="X64" s="24"/>
      <c r="Y64" s="37"/>
      <c r="Z64" s="25"/>
    </row>
    <row r="65" spans="21:26" ht="15.75" x14ac:dyDescent="0.25">
      <c r="W65" s="38" t="s">
        <v>27</v>
      </c>
      <c r="X65" s="39"/>
      <c r="Y65" s="40">
        <f>Y46*Y60</f>
        <v>1700000</v>
      </c>
      <c r="Z65" s="40"/>
    </row>
    <row r="66" spans="21:26" ht="15.75" x14ac:dyDescent="0.25">
      <c r="W66" s="18" t="s">
        <v>28</v>
      </c>
      <c r="X66" s="24"/>
      <c r="Y66" s="37"/>
      <c r="Z66" s="37"/>
    </row>
    <row r="67" spans="21:26" ht="15.75" x14ac:dyDescent="0.25">
      <c r="W67" s="41" t="s">
        <v>29</v>
      </c>
      <c r="X67" s="37"/>
      <c r="Y67" s="35">
        <f>Y61*0.025/12</f>
        <v>28740.625</v>
      </c>
      <c r="Z67" s="35"/>
    </row>
    <row r="69" spans="21:26" x14ac:dyDescent="0.25">
      <c r="U69" s="16">
        <f>Y62+W35</f>
        <v>24722347.5</v>
      </c>
    </row>
  </sheetData>
  <mergeCells count="3">
    <mergeCell ref="A9:R9"/>
    <mergeCell ref="A2:R2"/>
    <mergeCell ref="P25:T2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2023-12-16T10:18:44Z</dcterms:modified>
</cp:coreProperties>
</file>