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eepti Singh\"/>
    </mc:Choice>
  </mc:AlternateContent>
  <xr:revisionPtr revIDLastSave="0" documentId="13_ncr:1_{5AE4A547-D143-4778-BA1E-D3E9A7C8B8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R11" i="4" l="1"/>
  <c r="R10" i="4"/>
  <c r="R9" i="4"/>
  <c r="R8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R33" i="4"/>
  <c r="R30" i="4"/>
  <c r="Q34" i="4"/>
  <c r="Q33" i="4"/>
  <c r="H16" i="4" l="1"/>
  <c r="H15" i="4"/>
  <c r="H17" i="4"/>
  <c r="F17" i="4"/>
  <c r="G16" i="4"/>
  <c r="G18" i="4"/>
  <c r="F15" i="4"/>
  <c r="F16" i="4"/>
  <c r="F18" i="4"/>
  <c r="G15" i="4"/>
  <c r="G17" i="4"/>
  <c r="Q11" i="4"/>
  <c r="Q10" i="4"/>
  <c r="Q9" i="4"/>
  <c r="Q8" i="4"/>
  <c r="C3" i="4" l="1"/>
  <c r="C2" i="4"/>
  <c r="J26" i="4"/>
  <c r="H26" i="4" s="1"/>
  <c r="N24" i="4"/>
  <c r="J24" i="4"/>
  <c r="N23" i="4"/>
  <c r="N22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9" i="4" l="1"/>
  <c r="Q19" i="4" s="1"/>
  <c r="J19" i="4"/>
  <c r="I19" i="4"/>
  <c r="E19" i="4"/>
  <c r="A19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9" i="4"/>
  <c r="C19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<sst xmlns="http://schemas.openxmlformats.org/spreadsheetml/2006/main" count="47" uniqueCount="34">
  <si>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</si>
  <si>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</si>
  <si>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</si>
  <si>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</si>
  <si>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</si>
  <si>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</si>
  <si>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</si>
  <si>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</si>
  <si>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</si>
  <si>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</si>
  <si>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</si>
  <si>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</si>
  <si>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</si>
  <si>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</si>
  <si>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adjacent area</t>
  </si>
  <si>
    <t>total</t>
  </si>
  <si>
    <t>rate</t>
  </si>
  <si>
    <t>fmv</t>
  </si>
  <si>
    <t>godrej</t>
  </si>
  <si>
    <t>16.06.23</t>
  </si>
  <si>
    <t>3.05.23</t>
  </si>
  <si>
    <t>17.02.23</t>
  </si>
  <si>
    <t>13.07.23</t>
  </si>
  <si>
    <t>incl. car parking</t>
  </si>
  <si>
    <t>av</t>
  </si>
  <si>
    <t>agreemetn  - 25.09.23. - 1,88,96,774</t>
  </si>
  <si>
    <t>sd</t>
  </si>
  <si>
    <t>re</t>
  </si>
  <si>
    <t>BV</t>
  </si>
  <si>
    <t>cost sheet - 2.03 cr</t>
  </si>
  <si>
    <t>Flat No. 1005, 10th Floor, Tower 3, “Godrej Ascend Phase - 2”, Kolshet Road, Village - Dhokali &amp; Balkum, Thane (West)</t>
  </si>
  <si>
    <t>loan - 1.80 cr</t>
  </si>
  <si>
    <t>ls - 2.35 cr incl. all</t>
  </si>
  <si>
    <t>actual sale of same flat - 2.02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</si>
</sst>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</xdr:row>
      <xdr:rowOff>161924</xdr:rowOff>
    </xdr:from>
    <xdr:to>
      <xdr:col>17</xdr:col>
      <xdr:colOff>333374</xdr:colOff>
      <xdr:row>36</xdr:row>
      <xdr:rowOff>133349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7F20D68C-1CF1-48BA-A4E9-97C5CA872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52424"/>
          <a:ext cx="10086975" cy="6372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65E5D-B204-426A-BDC1-8EBC0B60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22</xdr:col>
      <xdr:colOff>478103</xdr:colOff>
      <xdr:row>44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925CA-7783-426E-9F82-1048366FB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3279703" cy="80116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458965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ABBD4-AC7B-4270-894A-700AA7E9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50965" cy="72495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5CB13-B2BD-4A29-BBDA-4A07904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754485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1C649-AB4A-4451-8237-17DAACB68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0402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B3B96-F162-461D-A443-1278E76DB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28574</xdr:rowOff>
    </xdr:from>
    <xdr:to>
      <xdr:col>16</xdr:col>
      <xdr:colOff>266700</xdr:colOff>
      <xdr:row>41</xdr:row>
      <xdr:rowOff>57149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FD64BF4E-421C-435B-B66C-4721F0AB2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1574"/>
          <a:ext cx="9410700" cy="66960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76200</xdr:rowOff>
    </xdr:from>
    <xdr:to>
      <xdr:col>17</xdr:col>
      <xdr:colOff>47625</xdr:colOff>
      <xdr:row>43</xdr:row>
      <xdr:rowOff>142875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CD300AB5-C294-4CA1-AE70-92C03C2AA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6700"/>
          <a:ext cx="10182225" cy="80676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816492-B868-4C27-AA23-DC098CF5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8D14E-1D2B-468D-9A98-FD122BC1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838EF-5C3A-4CC4-B2C6-A75ADE8A0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EFA1E-F786-4A72-BFAE-ABC7F786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41D24-7A96-410C-BDA0-8169F7755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0C655-425D-45D7-8B0E-DB8845C2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9" si="0">N2</f>
        <v>0</v>
      </c>
      <c r="B2" s="4">
        <f t="shared" ref="B2:B19" si="1">Q2</f>
        <v>949</v>
      </c>
      <c r="C2" s="4">
        <f>B2*1.1</f>
        <v>1043.9000000000001</v>
      </c>
      <c r="D2" s="4">
        <f t="shared" ref="D2:D13" si="2">C2*1.2</f>
        <v>1252.68</v>
      </c>
      <c r="E2" s="5">
        <f t="shared" ref="E2:E13" si="3">R2</f>
        <v>20300000</v>
      </c>
      <c r="F2" s="10">
        <f t="shared" ref="F2:F13" si="4">ROUND((E2/B2),0)</f>
        <v>21391</v>
      </c>
      <c r="G2" s="10">
        <f t="shared" ref="G2:G13" si="5">ROUND((E2/C2),0)</f>
        <v>19446</v>
      </c>
      <c r="H2" s="10">
        <f t="shared" ref="H2:H13" si="6">ROUND((E2/D2),0)</f>
        <v>16205</v>
      </c>
      <c r="I2" s="4" t="e">
        <f>#REF!</f>
        <v>#REF!</v>
      </c>
      <c r="J2" s="4" t="str">
        <f t="shared" ref="J2:J13" si="7">S2</f>
        <v>godrej</v>
      </c>
      <c r="O2">
        <v>0</v>
      </c>
      <c r="P2">
        <f t="shared" ref="P2:P12" si="8">O2/1.2</f>
        <v>0</v>
      </c>
      <c r="Q2">
        <v>949</v>
      </c>
      <c r="R2" s="2">
        <v>20300000</v>
      </c>
      <c r="S2" s="8" t="s">
        <v>18</v>
      </c>
      <c r="T2" s="8">
        <v>33</v>
      </c>
    </row>
    <row r="3" spans="1:20" x14ac:dyDescent="0.25">
      <c r="A3" s="4">
        <f t="shared" si="0"/>
        <v>0</v>
      </c>
      <c r="B3" s="4">
        <f t="shared" si="1"/>
        <v>793</v>
      </c>
      <c r="C3" s="4">
        <f t="shared" ref="C3:C19" si="9">B3*1.1</f>
        <v>872.30000000000007</v>
      </c>
      <c r="D3" s="4">
        <f t="shared" si="2"/>
        <v>1046.76</v>
      </c>
      <c r="E3" s="16">
        <f t="shared" si="3"/>
        <v>16600000</v>
      </c>
      <c r="F3" s="10">
        <f t="shared" si="4"/>
        <v>20933</v>
      </c>
      <c r="G3" s="10">
        <f t="shared" si="5"/>
        <v>19030</v>
      </c>
      <c r="H3" s="10">
        <f t="shared" si="6"/>
        <v>15858</v>
      </c>
      <c r="I3" s="4" t="e">
        <f>#REF!</f>
        <v>#REF!</v>
      </c>
      <c r="J3" s="4" t="str">
        <f t="shared" si="7"/>
        <v>godrej</v>
      </c>
      <c r="O3">
        <v>0</v>
      </c>
      <c r="P3">
        <f t="shared" si="8"/>
        <v>0</v>
      </c>
      <c r="Q3">
        <v>793</v>
      </c>
      <c r="R3" s="2">
        <v>16600000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550</v>
      </c>
      <c r="D4" s="4">
        <f t="shared" si="2"/>
        <v>660</v>
      </c>
      <c r="E4" s="16">
        <f t="shared" si="3"/>
        <v>9700000</v>
      </c>
      <c r="F4" s="10">
        <f t="shared" si="4"/>
        <v>19400</v>
      </c>
      <c r="G4" s="10">
        <f t="shared" si="5"/>
        <v>17636</v>
      </c>
      <c r="H4" s="10">
        <f t="shared" si="6"/>
        <v>14697</v>
      </c>
      <c r="I4" s="4" t="e">
        <f>#REF!</f>
        <v>#REF!</v>
      </c>
      <c r="J4" s="4" t="str">
        <f t="shared" si="7"/>
        <v>godrej</v>
      </c>
      <c r="O4">
        <v>0</v>
      </c>
      <c r="P4">
        <f t="shared" si="8"/>
        <v>0</v>
      </c>
      <c r="Q4">
        <v>500</v>
      </c>
      <c r="R4" s="2">
        <v>9700000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966</v>
      </c>
      <c r="C5" s="4">
        <f t="shared" si="9"/>
        <v>1062.6000000000001</v>
      </c>
      <c r="D5" s="4">
        <f t="shared" si="2"/>
        <v>1275.1200000000001</v>
      </c>
      <c r="E5" s="16">
        <f t="shared" si="3"/>
        <v>22000000</v>
      </c>
      <c r="F5" s="15">
        <f t="shared" si="4"/>
        <v>22774</v>
      </c>
      <c r="G5" s="10">
        <f t="shared" si="5"/>
        <v>20704</v>
      </c>
      <c r="H5" s="10">
        <f t="shared" si="6"/>
        <v>17253</v>
      </c>
      <c r="I5" s="4" t="e">
        <f>#REF!</f>
        <v>#REF!</v>
      </c>
      <c r="J5" s="4" t="str">
        <f t="shared" si="7"/>
        <v>godrej</v>
      </c>
      <c r="O5">
        <v>0</v>
      </c>
      <c r="P5">
        <f t="shared" si="8"/>
        <v>0</v>
      </c>
      <c r="Q5">
        <v>966</v>
      </c>
      <c r="R5" s="2">
        <v>22000000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918</v>
      </c>
      <c r="C6" s="4">
        <f t="shared" si="9"/>
        <v>1009.8000000000001</v>
      </c>
      <c r="D6" s="4">
        <f t="shared" si="2"/>
        <v>1211.76</v>
      </c>
      <c r="E6" s="16">
        <f t="shared" si="3"/>
        <v>22600000</v>
      </c>
      <c r="F6" s="15">
        <f t="shared" si="4"/>
        <v>24619</v>
      </c>
      <c r="G6" s="10">
        <f t="shared" si="5"/>
        <v>22381</v>
      </c>
      <c r="H6" s="10">
        <f t="shared" si="6"/>
        <v>18651</v>
      </c>
      <c r="I6" s="4" t="e">
        <f>#REF!</f>
        <v>#REF!</v>
      </c>
      <c r="J6" s="4" t="str">
        <f t="shared" si="7"/>
        <v>godrej</v>
      </c>
      <c r="O6">
        <v>0</v>
      </c>
      <c r="P6">
        <f t="shared" si="8"/>
        <v>0</v>
      </c>
      <c r="Q6">
        <v>918</v>
      </c>
      <c r="R6" s="2">
        <v>22600000</v>
      </c>
      <c r="S6" s="8" t="s">
        <v>18</v>
      </c>
      <c r="T6" s="8">
        <v>2</v>
      </c>
    </row>
    <row r="7" spans="1:20" x14ac:dyDescent="0.25">
      <c r="A7" s="4">
        <f t="shared" si="0"/>
        <v>0</v>
      </c>
      <c r="B7" s="4">
        <f t="shared" si="1"/>
        <v>960</v>
      </c>
      <c r="C7" s="4">
        <f t="shared" si="9"/>
        <v>1056</v>
      </c>
      <c r="D7" s="4">
        <f t="shared" si="2"/>
        <v>1267.2</v>
      </c>
      <c r="E7" s="16">
        <f t="shared" si="3"/>
        <v>21000000</v>
      </c>
      <c r="F7" s="15">
        <f t="shared" si="4"/>
        <v>21875</v>
      </c>
      <c r="G7" s="10">
        <f t="shared" si="5"/>
        <v>19886</v>
      </c>
      <c r="H7" s="10">
        <f t="shared" si="6"/>
        <v>16572</v>
      </c>
      <c r="I7" s="4" t="e">
        <f>#REF!</f>
        <v>#REF!</v>
      </c>
      <c r="J7" s="4" t="str">
        <f t="shared" si="7"/>
        <v>godrej</v>
      </c>
      <c r="O7">
        <v>0</v>
      </c>
      <c r="P7">
        <f t="shared" si="8"/>
        <v>0</v>
      </c>
      <c r="Q7">
        <v>960</v>
      </c>
      <c r="R7" s="2">
        <v>21000000</v>
      </c>
      <c r="S7" s="8" t="s">
        <v>18</v>
      </c>
      <c r="T7" s="8">
        <v>12</v>
      </c>
    </row>
    <row r="8" spans="1:20" x14ac:dyDescent="0.25">
      <c r="A8" s="4">
        <f t="shared" si="0"/>
        <v>0</v>
      </c>
      <c r="B8" s="4">
        <f t="shared" si="1"/>
        <v>406.87919999999997</v>
      </c>
      <c r="C8" s="4">
        <f t="shared" si="9"/>
        <v>447.56711999999999</v>
      </c>
      <c r="D8" s="4">
        <f t="shared" si="2"/>
        <v>537.08054399999992</v>
      </c>
      <c r="E8" s="16">
        <f t="shared" si="3"/>
        <v>7026858</v>
      </c>
      <c r="F8" s="10">
        <f t="shared" si="4"/>
        <v>17270</v>
      </c>
      <c r="G8" s="10">
        <f t="shared" si="5"/>
        <v>15700</v>
      </c>
      <c r="H8" s="10">
        <f t="shared" si="6"/>
        <v>13083</v>
      </c>
      <c r="I8" s="4" t="e">
        <f>#REF!</f>
        <v>#REF!</v>
      </c>
      <c r="J8" s="4" t="str">
        <f t="shared" si="7"/>
        <v>16.06.23</v>
      </c>
      <c r="O8">
        <v>0</v>
      </c>
      <c r="P8">
        <f t="shared" si="8"/>
        <v>0</v>
      </c>
      <c r="Q8">
        <f>37.8*10.764</f>
        <v>406.87919999999997</v>
      </c>
      <c r="R8" s="2">
        <f>6539058+457800+30000</f>
        <v>7026858</v>
      </c>
      <c r="S8" s="8" t="s">
        <v>19</v>
      </c>
      <c r="T8" s="8">
        <v>14</v>
      </c>
    </row>
    <row r="9" spans="1:20" x14ac:dyDescent="0.25">
      <c r="A9" s="4">
        <f t="shared" si="0"/>
        <v>0</v>
      </c>
      <c r="B9" s="4">
        <f t="shared" si="1"/>
        <v>982.10735999999986</v>
      </c>
      <c r="C9" s="4">
        <f t="shared" si="9"/>
        <v>1080.318096</v>
      </c>
      <c r="D9" s="4">
        <f t="shared" si="2"/>
        <v>1296.3817151999999</v>
      </c>
      <c r="E9" s="16">
        <f t="shared" si="3"/>
        <v>19892891</v>
      </c>
      <c r="F9" s="10">
        <f t="shared" si="4"/>
        <v>20255</v>
      </c>
      <c r="G9" s="10">
        <f t="shared" si="5"/>
        <v>18414</v>
      </c>
      <c r="H9" s="10">
        <f t="shared" si="6"/>
        <v>15345</v>
      </c>
      <c r="I9" s="4" t="e">
        <f>#REF!</f>
        <v>#REF!</v>
      </c>
      <c r="J9" s="4" t="str">
        <f t="shared" si="7"/>
        <v>3.05.23</v>
      </c>
      <c r="O9">
        <v>0</v>
      </c>
      <c r="P9">
        <f t="shared" si="8"/>
        <v>0</v>
      </c>
      <c r="Q9">
        <f>91.24*10.764</f>
        <v>982.10735999999986</v>
      </c>
      <c r="R9" s="2">
        <f>18563449+1299442+30000</f>
        <v>19892891</v>
      </c>
      <c r="S9" s="8" t="s">
        <v>20</v>
      </c>
      <c r="T9" s="8">
        <v>20</v>
      </c>
    </row>
    <row r="10" spans="1:20" x14ac:dyDescent="0.25">
      <c r="A10" s="4">
        <f t="shared" si="0"/>
        <v>0</v>
      </c>
      <c r="B10" s="4">
        <f t="shared" si="1"/>
        <v>917.63099999999997</v>
      </c>
      <c r="C10" s="4">
        <f t="shared" si="9"/>
        <v>1009.3941000000001</v>
      </c>
      <c r="D10" s="4">
        <f t="shared" si="2"/>
        <v>1211.2729200000001</v>
      </c>
      <c r="E10" s="16">
        <f t="shared" si="3"/>
        <v>17616891</v>
      </c>
      <c r="F10" s="10">
        <f t="shared" si="4"/>
        <v>19198</v>
      </c>
      <c r="G10" s="10">
        <f t="shared" si="5"/>
        <v>17453</v>
      </c>
      <c r="H10" s="10">
        <f t="shared" si="6"/>
        <v>14544</v>
      </c>
      <c r="I10" s="4" t="e">
        <f>#REF!</f>
        <v>#REF!</v>
      </c>
      <c r="J10" s="4" t="str">
        <f t="shared" si="7"/>
        <v>17.02.23</v>
      </c>
      <c r="O10">
        <v>0</v>
      </c>
      <c r="P10">
        <f t="shared" si="8"/>
        <v>0</v>
      </c>
      <c r="Q10">
        <f>85.25*10.764</f>
        <v>917.63099999999997</v>
      </c>
      <c r="R10" s="2">
        <f>16436291+1150600+30000</f>
        <v>17616891</v>
      </c>
      <c r="S10" s="8" t="s">
        <v>21</v>
      </c>
      <c r="T10" s="8">
        <v>16</v>
      </c>
    </row>
    <row r="11" spans="1:20" x14ac:dyDescent="0.25">
      <c r="A11" s="4">
        <f t="shared" si="0"/>
        <v>0</v>
      </c>
      <c r="B11" s="4">
        <f t="shared" si="1"/>
        <v>645.73235999999997</v>
      </c>
      <c r="C11" s="4">
        <f t="shared" si="9"/>
        <v>710.30559600000004</v>
      </c>
      <c r="D11" s="4">
        <f t="shared" si="2"/>
        <v>852.36671520000004</v>
      </c>
      <c r="E11" s="16">
        <f t="shared" si="3"/>
        <v>13407785</v>
      </c>
      <c r="F11" s="15">
        <f t="shared" si="4"/>
        <v>20764</v>
      </c>
      <c r="G11" s="10">
        <f t="shared" si="5"/>
        <v>18876</v>
      </c>
      <c r="H11" s="10">
        <f t="shared" si="6"/>
        <v>15730</v>
      </c>
      <c r="I11" s="4" t="e">
        <f>#REF!</f>
        <v>#REF!</v>
      </c>
      <c r="J11" s="4" t="str">
        <f t="shared" si="7"/>
        <v>13.07.23</v>
      </c>
      <c r="O11">
        <v>0</v>
      </c>
      <c r="P11">
        <f t="shared" si="8"/>
        <v>0</v>
      </c>
      <c r="Q11">
        <f>59.99*10.764</f>
        <v>645.73235999999997</v>
      </c>
      <c r="R11" s="2">
        <f>12502585+875200+30000</f>
        <v>13407785</v>
      </c>
      <c r="S11" s="8" t="s">
        <v>22</v>
      </c>
      <c r="T11" s="8">
        <v>35</v>
      </c>
    </row>
    <row r="12" spans="1:20" x14ac:dyDescent="0.25">
      <c r="A12" s="4">
        <f t="shared" si="0"/>
        <v>0</v>
      </c>
      <c r="B12" s="4">
        <f t="shared" si="1"/>
        <v>986</v>
      </c>
      <c r="C12" s="4">
        <f t="shared" si="9"/>
        <v>1084.6000000000001</v>
      </c>
      <c r="D12" s="4">
        <f t="shared" si="2"/>
        <v>1301.5200000000002</v>
      </c>
      <c r="E12" s="16">
        <f t="shared" si="3"/>
        <v>22100000</v>
      </c>
      <c r="F12" s="15">
        <f t="shared" si="4"/>
        <v>22414</v>
      </c>
      <c r="G12" s="10">
        <f t="shared" si="5"/>
        <v>20376</v>
      </c>
      <c r="H12" s="10">
        <f t="shared" si="6"/>
        <v>16980</v>
      </c>
      <c r="I12" s="4" t="e">
        <f>#REF!</f>
        <v>#REF!</v>
      </c>
      <c r="J12" s="4" t="str">
        <f t="shared" si="7"/>
        <v>godrej</v>
      </c>
      <c r="O12">
        <v>0</v>
      </c>
      <c r="P12">
        <f t="shared" si="8"/>
        <v>0</v>
      </c>
      <c r="Q12">
        <v>986</v>
      </c>
      <c r="R12" s="2">
        <v>22100000</v>
      </c>
      <c r="S12" s="8" t="s">
        <v>18</v>
      </c>
      <c r="T12" s="8">
        <v>37</v>
      </c>
    </row>
    <row r="13" spans="1:20" x14ac:dyDescent="0.25">
      <c r="A13" s="4">
        <f t="shared" si="0"/>
        <v>0</v>
      </c>
      <c r="B13" s="4">
        <f t="shared" si="1"/>
        <v>966</v>
      </c>
      <c r="C13" s="4">
        <f t="shared" si="9"/>
        <v>1062.6000000000001</v>
      </c>
      <c r="D13" s="4">
        <f t="shared" si="2"/>
        <v>1275.1200000000001</v>
      </c>
      <c r="E13" s="5">
        <f t="shared" si="3"/>
        <v>22000000</v>
      </c>
      <c r="F13" s="15">
        <f t="shared" si="4"/>
        <v>22774</v>
      </c>
      <c r="G13" s="10">
        <f t="shared" si="5"/>
        <v>20704</v>
      </c>
      <c r="H13" s="10">
        <f t="shared" si="6"/>
        <v>17253</v>
      </c>
      <c r="I13" s="4" t="e">
        <f>#REF!</f>
        <v>#REF!</v>
      </c>
      <c r="J13" s="4" t="str">
        <f t="shared" si="7"/>
        <v>godrej</v>
      </c>
      <c r="O13">
        <v>0</v>
      </c>
      <c r="P13">
        <f t="shared" ref="P13" si="10">O13/1.2</f>
        <v>0</v>
      </c>
      <c r="Q13">
        <v>966</v>
      </c>
      <c r="R13" s="2">
        <v>22000000</v>
      </c>
      <c r="S13" s="8" t="s">
        <v>18</v>
      </c>
      <c r="T13" s="8"/>
    </row>
    <row r="14" spans="1:20" x14ac:dyDescent="0.25">
      <c r="A14" s="4">
        <f t="shared" si="0"/>
        <v>0</v>
      </c>
      <c r="B14" s="4">
        <f t="shared" si="1"/>
        <v>1100</v>
      </c>
      <c r="C14" s="4">
        <f t="shared" si="9"/>
        <v>1210</v>
      </c>
      <c r="D14" s="4">
        <f t="shared" ref="D14:D19" si="11">C14*1.2</f>
        <v>1452</v>
      </c>
      <c r="E14" s="5">
        <f t="shared" ref="E14:E19" si="12">R14</f>
        <v>24900000</v>
      </c>
      <c r="F14" s="15">
        <f t="shared" ref="F14:F19" si="13">ROUND((E14/B14),0)</f>
        <v>22636</v>
      </c>
      <c r="G14" s="10">
        <f t="shared" ref="G14:G19" si="14">ROUND((E14/C14),0)</f>
        <v>20579</v>
      </c>
      <c r="H14" s="10">
        <f t="shared" ref="H14:H19" si="15">ROUND((E14/D14),0)</f>
        <v>17149</v>
      </c>
      <c r="I14" s="4" t="e">
        <f>#REF!</f>
        <v>#REF!</v>
      </c>
      <c r="J14" s="4" t="str">
        <f t="shared" ref="J14:J19" si="16">S14</f>
        <v>godrej</v>
      </c>
      <c r="O14">
        <v>0</v>
      </c>
      <c r="P14">
        <f t="shared" ref="P14:P19" si="17">O14/1.2</f>
        <v>0</v>
      </c>
      <c r="Q14">
        <v>1100</v>
      </c>
      <c r="R14" s="2">
        <v>24900000</v>
      </c>
      <c r="S14" s="8" t="s">
        <v>18</v>
      </c>
      <c r="T14" s="8">
        <v>37</v>
      </c>
    </row>
    <row r="15" spans="1:20" x14ac:dyDescent="0.25">
      <c r="A15" s="4">
        <f t="shared" ref="A15:A18" si="18">N15</f>
        <v>0</v>
      </c>
      <c r="B15" s="4">
        <f t="shared" ref="B15:B18" si="19">Q15</f>
        <v>971</v>
      </c>
      <c r="C15" s="4">
        <f t="shared" ref="C15:C18" si="20">B15*1.1</f>
        <v>1068.1000000000001</v>
      </c>
      <c r="D15" s="4">
        <f t="shared" ref="D15:D18" si="21">C15*1.2</f>
        <v>1281.72</v>
      </c>
      <c r="E15" s="5">
        <f t="shared" ref="E15:E18" si="22">R15</f>
        <v>22100000</v>
      </c>
      <c r="F15" s="15">
        <f t="shared" ref="F15:F18" si="23">ROUND((E15/B15),0)</f>
        <v>22760</v>
      </c>
      <c r="G15" s="10">
        <f t="shared" ref="G15:G18" si="24">ROUND((E15/C15),0)</f>
        <v>20691</v>
      </c>
      <c r="H15" s="10">
        <f t="shared" ref="H15:H18" si="25">ROUND((E15/D15),0)</f>
        <v>17242</v>
      </c>
      <c r="I15" s="4" t="e">
        <f>#REF!</f>
        <v>#REF!</v>
      </c>
      <c r="J15" s="4" t="str">
        <f t="shared" ref="J15:J18" si="26">S15</f>
        <v>godrej</v>
      </c>
      <c r="O15">
        <v>0</v>
      </c>
      <c r="P15">
        <f t="shared" ref="P15:P18" si="27">O15/1.2</f>
        <v>0</v>
      </c>
      <c r="Q15">
        <v>971</v>
      </c>
      <c r="R15" s="2">
        <v>22100000</v>
      </c>
      <c r="S15" s="8" t="s">
        <v>18</v>
      </c>
      <c r="T15" s="8">
        <v>22</v>
      </c>
    </row>
    <row r="16" spans="1:20" x14ac:dyDescent="0.25">
      <c r="A16" s="4">
        <f t="shared" si="18"/>
        <v>0</v>
      </c>
      <c r="B16" s="4">
        <f t="shared" si="19"/>
        <v>761</v>
      </c>
      <c r="C16" s="4">
        <f t="shared" si="20"/>
        <v>837.1</v>
      </c>
      <c r="D16" s="4">
        <f t="shared" si="21"/>
        <v>1004.52</v>
      </c>
      <c r="E16" s="5">
        <f t="shared" si="22"/>
        <v>17700000</v>
      </c>
      <c r="F16" s="15">
        <f t="shared" si="23"/>
        <v>23259</v>
      </c>
      <c r="G16" s="10">
        <f t="shared" si="24"/>
        <v>21144</v>
      </c>
      <c r="H16" s="10">
        <f t="shared" si="25"/>
        <v>17620</v>
      </c>
      <c r="I16" s="4" t="e">
        <f>#REF!</f>
        <v>#REF!</v>
      </c>
      <c r="J16" s="4" t="str">
        <f t="shared" si="26"/>
        <v>godrej</v>
      </c>
      <c r="O16">
        <v>0</v>
      </c>
      <c r="P16">
        <f t="shared" si="27"/>
        <v>0</v>
      </c>
      <c r="Q16">
        <v>761</v>
      </c>
      <c r="R16" s="2">
        <v>17700000</v>
      </c>
      <c r="S16" s="8" t="s">
        <v>18</v>
      </c>
      <c r="T16" s="8">
        <v>18</v>
      </c>
    </row>
    <row r="17" spans="1:24" x14ac:dyDescent="0.25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5">
        <f t="shared" si="22"/>
        <v>0</v>
      </c>
      <c r="F17" s="10" t="e">
        <f t="shared" si="23"/>
        <v>#DIV/0!</v>
      </c>
      <c r="G17" s="10" t="e">
        <f t="shared" si="24"/>
        <v>#DIV/0!</v>
      </c>
      <c r="H17" s="10" t="e">
        <f t="shared" si="25"/>
        <v>#DIV/0!</v>
      </c>
      <c r="I17" s="4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f t="shared" ref="Q17:Q18" si="28">P17/1.2</f>
        <v>0</v>
      </c>
      <c r="R17" s="2">
        <v>0</v>
      </c>
      <c r="S17" s="8"/>
      <c r="T17" s="8"/>
    </row>
    <row r="18" spans="1:24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10" t="e">
        <f t="shared" si="23"/>
        <v>#DIV/0!</v>
      </c>
      <c r="G18" s="4" t="e">
        <f t="shared" si="24"/>
        <v>#DIV/0!</v>
      </c>
      <c r="H18" s="4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si="28"/>
        <v>0</v>
      </c>
      <c r="R18" s="2">
        <v>0</v>
      </c>
      <c r="S18" s="8"/>
      <c r="T18" s="8"/>
    </row>
    <row r="19" spans="1:24" x14ac:dyDescent="0.25">
      <c r="A19" s="4">
        <f t="shared" si="0"/>
        <v>0</v>
      </c>
      <c r="B19" s="4">
        <f t="shared" si="1"/>
        <v>0</v>
      </c>
      <c r="C19" s="4">
        <f t="shared" si="9"/>
        <v>0</v>
      </c>
      <c r="D19" s="4">
        <f t="shared" si="11"/>
        <v>0</v>
      </c>
      <c r="E19" s="5">
        <f t="shared" si="12"/>
        <v>0</v>
      </c>
      <c r="F19" s="10" t="e">
        <f t="shared" si="13"/>
        <v>#DIV/0!</v>
      </c>
      <c r="G19" s="4" t="e">
        <f t="shared" si="14"/>
        <v>#DIV/0!</v>
      </c>
      <c r="H19" s="4" t="e">
        <f t="shared" si="15"/>
        <v>#DIV/0!</v>
      </c>
      <c r="I19" s="4" t="e">
        <f>#REF!</f>
        <v>#REF!</v>
      </c>
      <c r="J19" s="4">
        <f t="shared" si="16"/>
        <v>0</v>
      </c>
      <c r="O19">
        <v>0</v>
      </c>
      <c r="P19">
        <f t="shared" si="17"/>
        <v>0</v>
      </c>
      <c r="Q19">
        <f t="shared" ref="Q19" si="29">P19/1.2</f>
        <v>0</v>
      </c>
      <c r="R19" s="2">
        <v>0</v>
      </c>
      <c r="S19" s="8"/>
      <c r="T19" s="8"/>
    </row>
    <row r="21" spans="1:24" x14ac:dyDescent="0.25">
      <c r="I21" t="s">
        <v>30</v>
      </c>
    </row>
    <row r="22" spans="1:24" x14ac:dyDescent="0.25">
      <c r="I22" t="s">
        <v>13</v>
      </c>
      <c r="J22">
        <v>897</v>
      </c>
      <c r="N22">
        <f>83.32*10.764</f>
        <v>896.85647999999992</v>
      </c>
    </row>
    <row r="23" spans="1:24" x14ac:dyDescent="0.25">
      <c r="I23" t="s">
        <v>14</v>
      </c>
      <c r="J23">
        <v>85</v>
      </c>
      <c r="N23">
        <f>7.92*10.764</f>
        <v>85.250879999999995</v>
      </c>
    </row>
    <row r="24" spans="1:24" x14ac:dyDescent="0.25">
      <c r="I24" t="s">
        <v>15</v>
      </c>
      <c r="J24">
        <f>J23+J22</f>
        <v>982</v>
      </c>
      <c r="N24">
        <f>91.24*10.764</f>
        <v>982.10735999999986</v>
      </c>
    </row>
    <row r="25" spans="1:24" x14ac:dyDescent="0.25">
      <c r="I25" t="s">
        <v>16</v>
      </c>
      <c r="J25">
        <v>22000</v>
      </c>
    </row>
    <row r="26" spans="1:24" x14ac:dyDescent="0.25">
      <c r="G26" s="6"/>
      <c r="H26" s="6">
        <f>J26*75%</f>
        <v>16203000</v>
      </c>
      <c r="I26" t="s">
        <v>17</v>
      </c>
      <c r="J26">
        <f>J25*J24</f>
        <v>21604000</v>
      </c>
      <c r="N26" t="s">
        <v>23</v>
      </c>
    </row>
    <row r="28" spans="1:24" x14ac:dyDescent="0.25">
      <c r="P28" s="11"/>
      <c r="Q28" s="11"/>
      <c r="R28" s="13"/>
      <c r="T28" s="11"/>
      <c r="U28" s="11"/>
      <c r="V28" s="11"/>
      <c r="W28" s="11"/>
      <c r="X28" s="11"/>
    </row>
    <row r="29" spans="1:24" x14ac:dyDescent="0.25"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I30" t="s">
        <v>25</v>
      </c>
      <c r="P30" s="11" t="s">
        <v>24</v>
      </c>
      <c r="Q30" s="11">
        <v>18896774</v>
      </c>
      <c r="R30" s="11">
        <f>Q30*75%</f>
        <v>14172580.5</v>
      </c>
      <c r="T30" s="11"/>
      <c r="U30" s="11"/>
      <c r="V30" s="11"/>
      <c r="W30" s="11"/>
      <c r="X30" s="11"/>
    </row>
    <row r="31" spans="1:24" x14ac:dyDescent="0.25">
      <c r="I31" t="s">
        <v>29</v>
      </c>
      <c r="P31" s="11" t="s">
        <v>26</v>
      </c>
      <c r="Q31" s="11">
        <v>1322800</v>
      </c>
      <c r="R31" s="11"/>
      <c r="T31" s="11"/>
      <c r="U31" s="11"/>
      <c r="V31" s="11"/>
      <c r="W31" s="11"/>
      <c r="X31" s="11"/>
    </row>
    <row r="32" spans="1:24" x14ac:dyDescent="0.25">
      <c r="I32" t="s">
        <v>31</v>
      </c>
      <c r="P32" s="11" t="s">
        <v>27</v>
      </c>
      <c r="Q32" s="11">
        <v>30000</v>
      </c>
      <c r="R32" s="12"/>
      <c r="T32" s="12"/>
      <c r="U32" s="12"/>
      <c r="V32" s="11"/>
      <c r="W32" s="11"/>
      <c r="X32" s="11"/>
    </row>
    <row r="33" spans="9:24" x14ac:dyDescent="0.25">
      <c r="I33" t="s">
        <v>32</v>
      </c>
      <c r="P33" s="11" t="s">
        <v>28</v>
      </c>
      <c r="Q33" s="11">
        <f>SUM(Q30:Q32)</f>
        <v>20249574</v>
      </c>
      <c r="R33" s="11">
        <f>Q33*75%</f>
        <v>15187180.5</v>
      </c>
      <c r="T33" s="11"/>
      <c r="U33" s="11"/>
      <c r="V33" s="11"/>
      <c r="W33" s="11"/>
      <c r="X33" s="11"/>
    </row>
    <row r="34" spans="9:24" x14ac:dyDescent="0.25">
      <c r="I34" t="s">
        <v>33</v>
      </c>
      <c r="P34" s="11"/>
      <c r="Q34" s="11">
        <f>Q33/982</f>
        <v>20620.747454175154</v>
      </c>
      <c r="R34" s="11"/>
      <c r="T34" s="11"/>
      <c r="U34" s="11"/>
      <c r="V34" s="11"/>
      <c r="W34" s="11"/>
      <c r="X34" s="11"/>
    </row>
    <row r="35" spans="9:24" x14ac:dyDescent="0.25">
      <c r="P35" s="11"/>
      <c r="Q35" s="11"/>
      <c r="R35" s="11"/>
      <c r="T35" s="11"/>
      <c r="U35" s="11"/>
      <c r="V35" s="11"/>
      <c r="W35" s="11"/>
      <c r="X35" s="11"/>
    </row>
    <row r="36" spans="9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9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9:24" x14ac:dyDescent="0.25">
      <c r="Q38" s="11"/>
      <c r="R38" s="11"/>
    </row>
    <row r="39" spans="9:24" x14ac:dyDescent="0.25">
      <c r="Q39" s="11"/>
      <c r="R39" s="11"/>
      <c r="T39" s="6"/>
    </row>
    <row r="40" spans="9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9450-61F1-433D-B941-243D77EF84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6660-3D7B-4452-9077-A5EB5F4140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EC951-E9E0-4979-8611-524604AE7DBC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2023-11-29T07:42:04Z</dcterms:modified>
</cp:coreProperties>
</file>