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21953647-1F2E-42E1-9614-F7BDC6C2182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 1" sheetId="4" r:id="rId1"/>
    <sheet name="2023" sheetId="11" r:id="rId2"/>
    <sheet name="2001" sheetId="5" r:id="rId3"/>
    <sheet name="area." sheetId="10" r:id="rId4"/>
  </sheets>
  <calcPr calcId="191029"/>
</workbook>
</file>

<file path=xl/calcChain.xml><?xml version="1.0" encoding="utf-8"?>
<calcChain xmlns="http://schemas.openxmlformats.org/spreadsheetml/2006/main">
  <c r="D8" i="4" l="1"/>
  <c r="C8" i="4"/>
  <c r="I3" i="4"/>
  <c r="H4" i="4"/>
  <c r="F4" i="4" l="1"/>
  <c r="C18" i="4"/>
  <c r="C19" i="4" s="1"/>
  <c r="C20" i="4" s="1"/>
  <c r="D18" i="4" l="1"/>
  <c r="D20" i="4" s="1"/>
  <c r="J8" i="4"/>
  <c r="D13" i="4"/>
  <c r="D11" i="4"/>
  <c r="D16" i="4" s="1"/>
  <c r="D6" i="4"/>
  <c r="D14" i="4" l="1"/>
  <c r="D22" i="4"/>
  <c r="H23" i="4" l="1"/>
  <c r="H22" i="4"/>
  <c r="D23" i="4"/>
  <c r="D25" i="4" l="1"/>
  <c r="D26" i="4" s="1"/>
  <c r="C11" i="4"/>
  <c r="D27" i="4" l="1"/>
  <c r="D28" i="4" s="1"/>
  <c r="C13" i="4"/>
  <c r="W29" i="4" l="1"/>
  <c r="C6" i="4" l="1"/>
  <c r="C14" i="4" l="1"/>
  <c r="C16" i="4"/>
  <c r="C22" i="4" s="1"/>
  <c r="C23" i="4" l="1"/>
  <c r="C25" i="4" s="1"/>
  <c r="G22" i="4"/>
  <c r="G23" i="4"/>
  <c r="C26" i="4" l="1"/>
  <c r="C27" i="4" s="1"/>
  <c r="C28" i="4" l="1"/>
</calcChain>
</file>

<file path=xl/sharedStrings.xml><?xml version="1.0" encoding="utf-8"?>
<sst xmlns="http://schemas.openxmlformats.org/spreadsheetml/2006/main" count="56" uniqueCount="52">
  <si>
    <t>Year of Construction</t>
  </si>
  <si>
    <t>Age of Building</t>
  </si>
  <si>
    <t>Depreciation</t>
  </si>
  <si>
    <t>Amount of Depreciation</t>
  </si>
  <si>
    <t>Depreciated Fair Market Value</t>
  </si>
  <si>
    <t>Registration Charges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</si>
  <si>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</si>
  <si>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</si>
  <si>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</si>
  <si>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</si>
  <si>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</si>
  <si>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</si>
  <si>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</si>
  <si>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</si>
  <si>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</si>
  <si>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</si>
  <si>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</si>
  <si>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</si>
  <si>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</si>
  <si>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</si>
  <si>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</si>
  <si>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Registration fee 1%</t>
  </si>
  <si>
    <t>5. Stamp duty for industrial gala - 10% or agreemetn value whichever is higher.</t>
  </si>
  <si>
    <t>Stamp duty for industrial gala,shop, office - 10% or agreemetn value whichever is higher.</t>
  </si>
  <si>
    <t>Stamp duty - 10%</t>
  </si>
  <si>
    <t>Unit</t>
  </si>
  <si>
    <t>Area of Unit</t>
  </si>
  <si>
    <t>Cost of Construction of Unit</t>
  </si>
  <si>
    <t>Value of the Unit  (Built up area * Rate)</t>
  </si>
  <si>
    <t>ca</t>
  </si>
  <si>
    <t>bua</t>
  </si>
  <si>
    <t>Basement</t>
  </si>
  <si>
    <t xml:space="preserve">70% Rate - Basement </t>
  </si>
  <si>
    <t>Baement</t>
  </si>
  <si>
    <t>Max. 20000</t>
  </si>
  <si>
    <t>Agreemnt Date</t>
  </si>
  <si>
    <t>70% Rate for Basement</t>
  </si>
  <si>
    <t xml:space="preserve">Basement </t>
  </si>
  <si>
    <t xml:space="preserve">cost indexation </t>
  </si>
  <si>
    <t xml:space="preserve">Stamp Duty </t>
  </si>
  <si>
    <t>Rate for Cost of Construction (For Unit)</t>
  </si>
  <si>
    <t>Ground Floor</t>
  </si>
  <si>
    <t>shop</t>
  </si>
  <si>
    <t>no sale</t>
  </si>
  <si>
    <t>Cost indexation</t>
  </si>
  <si>
    <t xml:space="preserve">1989 yoc - as per cap. Value calculaiton </t>
  </si>
  <si>
    <t>as per client</t>
  </si>
  <si>
    <t>`</t>
  </si>
  <si>
    <t xml:space="preserve">{(100-10) x19}/60.00 </t>
  </si>
  <si>
    <t>India United Manufacturing Co. - CTS No. 377, Malad North</t>
  </si>
  <si>
    <t>Groudn floor</t>
  </si>
  <si>
    <t>Ground flooor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</si>
</sst>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0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6" fillId="0" borderId="0" xfId="0" applyFont="1"/>
    <xf numFmtId="43" fontId="6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7" fillId="2" borderId="1" xfId="0" applyFont="1" applyFill="1" applyBorder="1" applyAlignment="1">
      <alignment horizontal="center"/>
    </xf>
    <xf numFmtId="0" fontId="0" fillId="2" borderId="0" xfId="0" applyFill="1"/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43" fontId="0" fillId="2" borderId="0" xfId="0" applyNumberFormat="1" applyFill="1"/>
    <xf numFmtId="0" fontId="7" fillId="2" borderId="0" xfId="0" applyFont="1" applyFill="1" applyBorder="1" applyAlignment="1">
      <alignment horizontal="center"/>
    </xf>
    <xf numFmtId="16" fontId="0" fillId="0" borderId="0" xfId="0" quotePrefix="1" applyNumberFormat="1" applyAlignment="1">
      <alignment horizontal="center"/>
    </xf>
    <xf numFmtId="0" fontId="2" fillId="0" borderId="0" xfId="0" applyFont="1"/>
    <xf numFmtId="0" fontId="0" fillId="0" borderId="4" xfId="0" applyBorder="1"/>
    <xf numFmtId="0" fontId="9" fillId="0" borderId="4" xfId="0" applyFont="1" applyBorder="1" applyAlignment="1">
      <alignment horizontal="center"/>
    </xf>
    <xf numFmtId="0" fontId="0" fillId="7" borderId="0" xfId="0" applyFill="1"/>
    <xf numFmtId="43" fontId="0" fillId="7" borderId="0" xfId="0" applyNumberFormat="1" applyFill="1"/>
    <xf numFmtId="43" fontId="0" fillId="7" borderId="0" xfId="1" applyFont="1" applyFill="1"/>
    <xf numFmtId="0" fontId="0" fillId="4" borderId="4" xfId="0" applyFill="1" applyBorder="1"/>
    <xf numFmtId="0" fontId="0" fillId="5" borderId="4" xfId="0" applyFill="1" applyBorder="1"/>
    <xf numFmtId="0" fontId="0" fillId="5" borderId="4" xfId="0" applyFill="1" applyBorder="1" applyAlignment="1">
      <alignment horizontal="right"/>
    </xf>
    <xf numFmtId="0" fontId="2" fillId="3" borderId="4" xfId="0" applyFont="1" applyFill="1" applyBorder="1"/>
    <xf numFmtId="0" fontId="0" fillId="3" borderId="4" xfId="0" applyFill="1" applyBorder="1"/>
    <xf numFmtId="43" fontId="0" fillId="3" borderId="4" xfId="1" applyFont="1" applyFill="1" applyBorder="1"/>
    <xf numFmtId="0" fontId="4" fillId="3" borderId="4" xfId="0" applyFont="1" applyFill="1" applyBorder="1"/>
    <xf numFmtId="2" fontId="1" fillId="3" borderId="4" xfId="0" applyNumberFormat="1" applyFont="1" applyFill="1" applyBorder="1"/>
    <xf numFmtId="10" fontId="0" fillId="3" borderId="4" xfId="1" applyNumberFormat="1" applyFont="1" applyFill="1" applyBorder="1"/>
    <xf numFmtId="43" fontId="0" fillId="5" borderId="4" xfId="0" applyNumberFormat="1" applyFill="1" applyBorder="1"/>
    <xf numFmtId="0" fontId="0" fillId="6" borderId="4" xfId="0" applyFill="1" applyBorder="1"/>
    <xf numFmtId="0" fontId="7" fillId="6" borderId="4" xfId="0" applyFont="1" applyFill="1" applyBorder="1"/>
    <xf numFmtId="43" fontId="7" fillId="6" borderId="4" xfId="1" applyFont="1" applyFill="1" applyBorder="1"/>
    <xf numFmtId="0" fontId="7" fillId="0" borderId="4" xfId="0" applyFont="1" applyBorder="1"/>
    <xf numFmtId="0" fontId="7" fillId="5" borderId="4" xfId="0" applyFont="1" applyFill="1" applyBorder="1"/>
    <xf numFmtId="43" fontId="7" fillId="5" borderId="4" xfId="0" applyNumberFormat="1" applyFont="1" applyFill="1" applyBorder="1"/>
    <xf numFmtId="0" fontId="1" fillId="5" borderId="4" xfId="0" applyFont="1" applyFill="1" applyBorder="1"/>
    <xf numFmtId="43" fontId="1" fillId="5" borderId="4" xfId="0" applyNumberFormat="1" applyFont="1" applyFill="1" applyBorder="1"/>
    <xf numFmtId="0" fontId="2" fillId="7" borderId="4" xfId="0" applyFont="1" applyFill="1" applyBorder="1"/>
    <xf numFmtId="43" fontId="2" fillId="7" borderId="4" xfId="0" applyNumberFormat="1" applyFont="1" applyFill="1" applyBorder="1"/>
    <xf numFmtId="43" fontId="0" fillId="3" borderId="4" xfId="0" applyNumberFormat="1" applyFill="1" applyBorder="1"/>
    <xf numFmtId="43" fontId="2" fillId="2" borderId="4" xfId="1" applyFont="1" applyFill="1" applyBorder="1"/>
    <xf numFmtId="0" fontId="10" fillId="0" borderId="4" xfId="0" applyFont="1" applyBorder="1"/>
    <xf numFmtId="0" fontId="11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5" borderId="0" xfId="0" applyFill="1" applyBorder="1"/>
    <xf numFmtId="0" fontId="0" fillId="5" borderId="0" xfId="0" applyFill="1" applyBorder="1" applyAlignment="1">
      <alignment horizontal="right"/>
    </xf>
    <xf numFmtId="43" fontId="0" fillId="3" borderId="0" xfId="1" applyFont="1" applyFill="1" applyBorder="1"/>
    <xf numFmtId="0" fontId="0" fillId="3" borderId="0" xfId="0" applyFill="1" applyBorder="1"/>
    <xf numFmtId="2" fontId="1" fillId="3" borderId="0" xfId="0" applyNumberFormat="1" applyFont="1" applyFill="1" applyBorder="1"/>
    <xf numFmtId="10" fontId="0" fillId="3" borderId="0" xfId="1" applyNumberFormat="1" applyFont="1" applyFill="1" applyBorder="1"/>
    <xf numFmtId="43" fontId="0" fillId="5" borderId="0" xfId="0" applyNumberFormat="1" applyFill="1" applyBorder="1"/>
    <xf numFmtId="0" fontId="0" fillId="6" borderId="0" xfId="0" applyFill="1" applyBorder="1"/>
    <xf numFmtId="43" fontId="7" fillId="6" borderId="0" xfId="1" applyFont="1" applyFill="1" applyBorder="1"/>
    <xf numFmtId="0" fontId="7" fillId="0" borderId="0" xfId="0" applyFont="1" applyBorder="1"/>
    <xf numFmtId="43" fontId="7" fillId="5" borderId="0" xfId="0" applyNumberFormat="1" applyFont="1" applyFill="1" applyBorder="1"/>
    <xf numFmtId="43" fontId="1" fillId="5" borderId="0" xfId="0" applyNumberFormat="1" applyFont="1" applyFill="1" applyBorder="1"/>
    <xf numFmtId="43" fontId="2" fillId="7" borderId="0" xfId="0" applyNumberFormat="1" applyFont="1" applyFill="1" applyBorder="1"/>
    <xf numFmtId="43" fontId="0" fillId="3" borderId="0" xfId="0" applyNumberFormat="1" applyFill="1" applyBorder="1"/>
    <xf numFmtId="43" fontId="2" fillId="2" borderId="0" xfId="1" applyFont="1" applyFill="1" applyBorder="1"/>
    <xf numFmtId="0" fontId="0" fillId="0" borderId="0" xfId="0" applyBorder="1"/>
    <xf numFmtId="0" fontId="9" fillId="0" borderId="0" xfId="0" applyFont="1" applyBorder="1" applyAlignment="1">
      <alignment horizontal="center"/>
    </xf>
    <xf numFmtId="0" fontId="10" fillId="0" borderId="0" xfId="0" applyFont="1" applyBorder="1"/>
    <xf numFmtId="0" fontId="12" fillId="0" borderId="4" xfId="0" applyFont="1" applyBorder="1"/>
    <xf numFmtId="43" fontId="12" fillId="0" borderId="4" xfId="0" applyNumberFormat="1" applyFont="1" applyBorder="1"/>
    <xf numFmtId="0" fontId="2" fillId="4" borderId="0" xfId="0" applyFont="1" applyFill="1" applyBorder="1" applyAlignment="1">
      <alignment horizontal="right"/>
    </xf>
    <xf numFmtId="0" fontId="0" fillId="0" borderId="0" xfId="0" applyAlignment="1">
      <alignment horizontal="left"/>
    </xf>
    <xf numFmtId="16" fontId="0" fillId="0" borderId="0" xfId="0" quotePrefix="1" applyNumberFormat="1" applyAlignment="1">
      <alignment horizontal="right"/>
    </xf>
    <xf numFmtId="164" fontId="7" fillId="5" borderId="4" xfId="0" applyNumberFormat="1" applyFont="1" applyFill="1" applyBorder="1"/>
    <xf numFmtId="164" fontId="7" fillId="5" borderId="0" xfId="0" applyNumberFormat="1" applyFont="1" applyFill="1" applyBorder="1"/>
    <xf numFmtId="43" fontId="2" fillId="3" borderId="4" xfId="1" applyFont="1" applyFill="1" applyBorder="1"/>
    <xf numFmtId="0" fontId="7" fillId="3" borderId="4" xfId="0" applyFont="1" applyFill="1" applyBorder="1"/>
    <xf numFmtId="43" fontId="7" fillId="3" borderId="4" xfId="0" applyNumberFormat="1" applyFont="1" applyFill="1" applyBorder="1"/>
    <xf numFmtId="43" fontId="7" fillId="3" borderId="4" xfId="1" applyFont="1" applyFill="1" applyBorder="1"/>
    <xf numFmtId="43" fontId="12" fillId="3" borderId="4" xfId="1" applyFont="1" applyFill="1" applyBorder="1"/>
    <xf numFmtId="0" fontId="12" fillId="2" borderId="4" xfId="0" applyFont="1" applyFill="1" applyBorder="1"/>
    <xf numFmtId="0" fontId="7" fillId="2" borderId="4" xfId="0" applyFont="1" applyFill="1" applyBorder="1"/>
    <xf numFmtId="43" fontId="12" fillId="2" borderId="4" xfId="1" applyFont="1" applyFill="1" applyBorder="1"/>
    <xf numFmtId="0" fontId="7" fillId="0" borderId="0" xfId="0" applyFont="1"/>
    <xf numFmtId="0" fontId="13" fillId="0" borderId="4" xfId="0" applyFont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0" fillId="5" borderId="4" xfId="0" applyFill="1" applyBorder="1" applyAlignment="1">
      <alignment horizontal="center" vertical="top"/>
    </xf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100853</xdr:colOff>
      <xdr:row>8</xdr:row>
      <xdr:rowOff>0</xdr:rowOff>
    </xdr:from>
    <xdr:to>
      <xdr:col>25</xdr:col>
      <xdr:colOff>240990</xdr:colOff>
      <xdr:row>39</xdr:row>
      <xdr:rowOff>109704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16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27</xdr:col>
      <xdr:colOff>267323</xdr:colOff>
      <xdr:row>80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2147" y="9222441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3</xdr:row>
      <xdr:rowOff>133350</xdr:rowOff>
    </xdr:from>
    <xdr:to>
      <xdr:col>15</xdr:col>
      <xdr:colOff>439412</xdr:colOff>
      <xdr:row>38</xdr:row>
      <xdr:rowOff>96175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3A6A1B-DBDF-43ED-BBD0-2B3C4B97A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704850"/>
          <a:ext cx="9040487" cy="663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449184</xdr:colOff>
      <xdr:row>41</xdr:row>
      <xdr:rowOff>124932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86ACF9-8DBE-42C3-8415-96859249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12384" cy="7935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CB0568-D207-4349-B306-94988ACC6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9"/>
  <sheetViews>
    <sheetView tabSelected="1" topLeftCell="A13" zoomScaleNormal="100" workbookViewId="0">
      <selection activeCell="F35" sqref="F35"/>
    </sheetView>
  </sheetViews>
  <sheetFormatPr defaultRowHeight="15" x14ac:dyDescent="0.25"/>
  <cols>
    <col min="1" max="1" width="18.140625" customWidth="1"/>
    <col min="2" max="2" width="19.28515625" customWidth="1"/>
    <col min="3" max="5" width="26.42578125" customWidth="1"/>
    <col min="6" max="6" width="18.5703125" customWidth="1"/>
    <col min="7" max="7" width="16.140625" customWidth="1"/>
    <col min="8" max="8" width="17.140625" customWidth="1"/>
    <col min="9" max="9" width="18" customWidth="1"/>
    <col min="10" max="10" width="17.140625" customWidth="1"/>
    <col min="11" max="11" width="13.42578125" customWidth="1"/>
    <col min="12" max="12" width="12.7109375" customWidth="1"/>
    <col min="13" max="13" width="19.85546875" customWidth="1"/>
  </cols>
  <sheetData>
    <row r="1" spans="1:14" ht="60" customHeight="1" x14ac:dyDescent="0.35">
      <c r="A1" s="88" t="s">
        <v>49</v>
      </c>
      <c r="B1" s="89"/>
      <c r="C1" s="45" t="s">
        <v>31</v>
      </c>
      <c r="D1" s="46" t="s">
        <v>41</v>
      </c>
      <c r="E1" s="47"/>
      <c r="F1" s="87"/>
      <c r="G1" s="87"/>
      <c r="H1" s="87"/>
      <c r="I1" s="87"/>
    </row>
    <row r="2" spans="1:14" ht="15" customHeight="1" x14ac:dyDescent="0.25">
      <c r="A2" s="83" t="s">
        <v>8</v>
      </c>
      <c r="B2" s="83"/>
      <c r="C2" s="22">
        <v>2001</v>
      </c>
      <c r="D2" s="22">
        <v>2001</v>
      </c>
      <c r="E2" s="68" t="s">
        <v>50</v>
      </c>
      <c r="G2" s="16" t="s">
        <v>37</v>
      </c>
    </row>
    <row r="3" spans="1:14" x14ac:dyDescent="0.25">
      <c r="A3" s="23"/>
      <c r="B3" s="23"/>
      <c r="C3" s="23"/>
      <c r="D3" s="23"/>
      <c r="E3" s="49" t="s">
        <v>29</v>
      </c>
      <c r="F3" s="69">
        <v>153.6</v>
      </c>
      <c r="G3" s="70" t="s">
        <v>29</v>
      </c>
      <c r="H3" s="69">
        <v>94</v>
      </c>
      <c r="I3">
        <f>H3+F3</f>
        <v>247.6</v>
      </c>
      <c r="N3" s="3"/>
    </row>
    <row r="4" spans="1:14" x14ac:dyDescent="0.25">
      <c r="A4" s="23" t="s">
        <v>9</v>
      </c>
      <c r="B4" s="23"/>
      <c r="C4" s="23">
        <v>2001</v>
      </c>
      <c r="D4" s="23">
        <v>2001</v>
      </c>
      <c r="E4" s="49" t="s">
        <v>30</v>
      </c>
      <c r="F4" s="69">
        <f>F3*1.2</f>
        <v>184.32</v>
      </c>
      <c r="G4" s="70" t="s">
        <v>30</v>
      </c>
      <c r="H4" s="69">
        <f>ROUND(H3*1.2,2)</f>
        <v>112.8</v>
      </c>
      <c r="I4" s="9" t="s">
        <v>13</v>
      </c>
      <c r="J4" s="10"/>
      <c r="M4" s="86"/>
      <c r="N4" s="86"/>
    </row>
    <row r="5" spans="1:14" x14ac:dyDescent="0.25">
      <c r="A5" s="23" t="s">
        <v>0</v>
      </c>
      <c r="B5" s="23"/>
      <c r="C5" s="23">
        <v>1982</v>
      </c>
      <c r="D5" s="23">
        <v>1982</v>
      </c>
      <c r="E5" s="48" t="s">
        <v>46</v>
      </c>
      <c r="F5" s="69" t="s">
        <v>45</v>
      </c>
      <c r="G5" s="15"/>
      <c r="I5" s="11" t="s">
        <v>17</v>
      </c>
      <c r="J5" s="10">
        <v>56</v>
      </c>
    </row>
    <row r="6" spans="1:14" x14ac:dyDescent="0.25">
      <c r="A6" s="23" t="s">
        <v>1</v>
      </c>
      <c r="B6" s="24"/>
      <c r="C6" s="23">
        <f>C4-C5</f>
        <v>19</v>
      </c>
      <c r="D6" s="23">
        <f>D4-D5</f>
        <v>19</v>
      </c>
      <c r="E6" s="48"/>
      <c r="F6">
        <v>48</v>
      </c>
      <c r="G6" s="15"/>
      <c r="I6" s="11" t="s">
        <v>18</v>
      </c>
      <c r="J6" s="10">
        <v>1</v>
      </c>
    </row>
    <row r="7" spans="1:14" x14ac:dyDescent="0.25">
      <c r="A7" s="84" t="s">
        <v>26</v>
      </c>
      <c r="B7" s="24" t="s">
        <v>10</v>
      </c>
      <c r="C7" s="24" t="s">
        <v>11</v>
      </c>
      <c r="D7" s="24" t="s">
        <v>11</v>
      </c>
      <c r="E7" s="49"/>
      <c r="G7" s="15"/>
      <c r="H7" s="1"/>
      <c r="I7" s="12" t="s">
        <v>19</v>
      </c>
      <c r="J7" s="13">
        <v>35750</v>
      </c>
      <c r="K7" t="s">
        <v>42</v>
      </c>
    </row>
    <row r="8" spans="1:14" ht="15.75" customHeight="1" x14ac:dyDescent="0.25">
      <c r="A8" s="84"/>
      <c r="B8" s="24"/>
      <c r="C8" s="24">
        <f>H4</f>
        <v>112.8</v>
      </c>
      <c r="D8" s="24">
        <f>F4</f>
        <v>184.32</v>
      </c>
      <c r="E8" s="49"/>
      <c r="G8" s="15"/>
      <c r="I8" s="14" t="s">
        <v>32</v>
      </c>
      <c r="J8" s="13">
        <f>J7*70%</f>
        <v>25025</v>
      </c>
    </row>
    <row r="9" spans="1:14" x14ac:dyDescent="0.25">
      <c r="A9" s="25" t="s">
        <v>40</v>
      </c>
      <c r="B9" s="26"/>
      <c r="C9" s="27">
        <v>5500</v>
      </c>
      <c r="D9" s="27">
        <v>5500</v>
      </c>
      <c r="E9" s="50"/>
      <c r="F9" t="s">
        <v>14</v>
      </c>
      <c r="K9" s="2"/>
    </row>
    <row r="10" spans="1:14" x14ac:dyDescent="0.25">
      <c r="A10" s="25"/>
      <c r="B10" s="26"/>
      <c r="C10" s="26"/>
      <c r="D10" s="26"/>
      <c r="E10" s="51"/>
      <c r="F10" t="s">
        <v>15</v>
      </c>
    </row>
    <row r="11" spans="1:14" x14ac:dyDescent="0.25">
      <c r="A11" s="26" t="s">
        <v>27</v>
      </c>
      <c r="B11" s="26"/>
      <c r="C11" s="27">
        <f>C8*C9</f>
        <v>620400</v>
      </c>
      <c r="D11" s="27">
        <f>D8*D9</f>
        <v>1013760</v>
      </c>
      <c r="E11" s="50"/>
      <c r="F11" s="2" t="s">
        <v>16</v>
      </c>
      <c r="K11" s="4"/>
      <c r="L11" s="4"/>
      <c r="M11" s="4"/>
    </row>
    <row r="12" spans="1:14" x14ac:dyDescent="0.25">
      <c r="A12" s="26"/>
      <c r="B12" s="26"/>
      <c r="C12" s="27"/>
      <c r="D12" s="27"/>
      <c r="E12" s="50"/>
      <c r="F12" t="s">
        <v>20</v>
      </c>
      <c r="H12" s="6"/>
      <c r="I12" s="6"/>
      <c r="J12" s="6"/>
      <c r="K12" s="4"/>
      <c r="L12" s="4"/>
      <c r="M12" s="4"/>
    </row>
    <row r="13" spans="1:14" x14ac:dyDescent="0.25">
      <c r="A13" s="26" t="s">
        <v>2</v>
      </c>
      <c r="B13" s="26"/>
      <c r="C13" s="26">
        <f>100-10</f>
        <v>90</v>
      </c>
      <c r="D13" s="26">
        <f>100-10</f>
        <v>90</v>
      </c>
      <c r="E13" s="51"/>
      <c r="F13" t="s">
        <v>22</v>
      </c>
      <c r="H13" s="6"/>
      <c r="I13" s="6"/>
      <c r="J13" s="7"/>
      <c r="K13" s="4"/>
      <c r="L13" s="4"/>
      <c r="M13" s="4"/>
    </row>
    <row r="14" spans="1:14" ht="16.5" x14ac:dyDescent="0.3">
      <c r="A14" s="28" t="s">
        <v>48</v>
      </c>
      <c r="B14" s="26"/>
      <c r="C14" s="29">
        <f>C13*C6/60</f>
        <v>28.5</v>
      </c>
      <c r="D14" s="29">
        <f>D13*D6/60</f>
        <v>28.5</v>
      </c>
      <c r="E14" s="52"/>
      <c r="H14" s="6"/>
      <c r="I14" s="6"/>
      <c r="J14" s="7"/>
      <c r="K14" s="4"/>
      <c r="L14" s="4"/>
      <c r="M14" s="4"/>
    </row>
    <row r="15" spans="1:14" x14ac:dyDescent="0.25">
      <c r="A15" s="26"/>
      <c r="B15" s="26"/>
      <c r="C15" s="30">
        <v>0.28499999999999998</v>
      </c>
      <c r="D15" s="30">
        <v>0.28499999999999998</v>
      </c>
      <c r="E15" s="53"/>
      <c r="I15" s="6"/>
      <c r="J15" s="5"/>
      <c r="K15" s="85"/>
      <c r="L15" s="85"/>
      <c r="M15" s="85"/>
    </row>
    <row r="16" spans="1:14" x14ac:dyDescent="0.25">
      <c r="A16" s="23" t="s">
        <v>3</v>
      </c>
      <c r="B16" s="23"/>
      <c r="C16" s="31">
        <f>ROUND(C11*C15,0)</f>
        <v>176814</v>
      </c>
      <c r="D16" s="31">
        <f>ROUND(D11*D15,0)</f>
        <v>288922</v>
      </c>
      <c r="E16" s="54"/>
      <c r="F16" s="2"/>
      <c r="G16" s="2"/>
    </row>
    <row r="17" spans="1:23" x14ac:dyDescent="0.25">
      <c r="A17" s="32" t="s">
        <v>12</v>
      </c>
      <c r="B17" s="32"/>
      <c r="C17" s="32"/>
      <c r="D17" s="32"/>
      <c r="E17" s="55"/>
      <c r="G17" s="1"/>
    </row>
    <row r="18" spans="1:23" x14ac:dyDescent="0.25">
      <c r="A18" s="33" t="s">
        <v>25</v>
      </c>
      <c r="B18" s="33"/>
      <c r="C18" s="34">
        <f>J7</f>
        <v>35750</v>
      </c>
      <c r="D18" s="34">
        <f>J7</f>
        <v>35750</v>
      </c>
      <c r="E18" s="56"/>
    </row>
    <row r="19" spans="1:23" x14ac:dyDescent="0.25">
      <c r="A19" s="66" t="s">
        <v>36</v>
      </c>
      <c r="B19" s="66"/>
      <c r="C19" s="67">
        <f>C18*70%</f>
        <v>25025</v>
      </c>
      <c r="D19" s="35"/>
      <c r="E19" s="57"/>
    </row>
    <row r="20" spans="1:23" x14ac:dyDescent="0.25">
      <c r="A20" s="36" t="s">
        <v>28</v>
      </c>
      <c r="B20" s="36"/>
      <c r="C20" s="37">
        <f>C19*C8</f>
        <v>2822820</v>
      </c>
      <c r="D20" s="37">
        <f>D18*D8</f>
        <v>6589440</v>
      </c>
      <c r="E20" s="58"/>
      <c r="F20" t="s">
        <v>33</v>
      </c>
    </row>
    <row r="21" spans="1:23" x14ac:dyDescent="0.25">
      <c r="A21" s="38"/>
      <c r="B21" s="38"/>
      <c r="C21" s="39"/>
      <c r="D21" s="39"/>
      <c r="E21" s="59"/>
      <c r="F21" t="s">
        <v>23</v>
      </c>
    </row>
    <row r="22" spans="1:23" s="19" customFormat="1" x14ac:dyDescent="0.25">
      <c r="A22" s="40" t="s">
        <v>4</v>
      </c>
      <c r="B22" s="40"/>
      <c r="C22" s="41">
        <f>C20-C16</f>
        <v>2646006</v>
      </c>
      <c r="D22" s="41">
        <f>D20-D16</f>
        <v>6300518</v>
      </c>
      <c r="E22" s="60"/>
      <c r="F22" s="19" t="s">
        <v>21</v>
      </c>
      <c r="G22" s="20">
        <f>C22*1%</f>
        <v>26460.06</v>
      </c>
      <c r="H22" s="20">
        <f>D22*1%</f>
        <v>63005.18</v>
      </c>
      <c r="I22" s="21" t="s">
        <v>34</v>
      </c>
    </row>
    <row r="23" spans="1:23" x14ac:dyDescent="0.25">
      <c r="A23" s="36" t="s">
        <v>39</v>
      </c>
      <c r="B23" s="36"/>
      <c r="C23" s="71">
        <f>ROUND(C22*10%,0)</f>
        <v>264601</v>
      </c>
      <c r="D23" s="71">
        <f>ROUND(D22*10%,0)</f>
        <v>630052</v>
      </c>
      <c r="E23" s="72"/>
      <c r="F23" t="s">
        <v>24</v>
      </c>
      <c r="G23" s="8">
        <f>C22*10%</f>
        <v>264600.60000000003</v>
      </c>
      <c r="H23" s="2">
        <f>D22*10%</f>
        <v>630051.80000000005</v>
      </c>
      <c r="I23" s="2"/>
    </row>
    <row r="24" spans="1:23" x14ac:dyDescent="0.25">
      <c r="A24" s="74" t="s">
        <v>5</v>
      </c>
      <c r="B24" s="74"/>
      <c r="C24" s="75">
        <v>20000</v>
      </c>
      <c r="D24" s="42">
        <v>20000</v>
      </c>
      <c r="E24" s="61"/>
      <c r="G24" s="2" t="s">
        <v>31</v>
      </c>
      <c r="H24" t="s">
        <v>51</v>
      </c>
      <c r="I24" s="1"/>
      <c r="M24" s="1"/>
    </row>
    <row r="25" spans="1:23" x14ac:dyDescent="0.25">
      <c r="A25" s="74" t="s">
        <v>6</v>
      </c>
      <c r="B25" s="74"/>
      <c r="C25" s="76">
        <f>C22+C23+C24</f>
        <v>2930607</v>
      </c>
      <c r="D25" s="27">
        <f>D22+D23+D24</f>
        <v>6950570</v>
      </c>
      <c r="E25" s="50"/>
      <c r="L25" s="1"/>
    </row>
    <row r="26" spans="1:23" x14ac:dyDescent="0.25">
      <c r="A26" s="74" t="s">
        <v>35</v>
      </c>
      <c r="B26" s="74"/>
      <c r="C26" s="77">
        <f>ROUND(C25,0)</f>
        <v>2930607</v>
      </c>
      <c r="D26" s="73">
        <f>ROUND(D25,0)</f>
        <v>6950570</v>
      </c>
      <c r="E26" s="50" t="s">
        <v>43</v>
      </c>
      <c r="L26" s="8"/>
    </row>
    <row r="27" spans="1:23" x14ac:dyDescent="0.25">
      <c r="A27" s="35" t="s">
        <v>44</v>
      </c>
      <c r="B27" s="78">
        <v>348</v>
      </c>
      <c r="C27" s="76">
        <f>ROUND(C26*B27/100,0)</f>
        <v>10198512</v>
      </c>
      <c r="D27" s="76">
        <f>D26*B27/100</f>
        <v>24187983.600000001</v>
      </c>
      <c r="E27" s="50" t="s">
        <v>38</v>
      </c>
      <c r="G27" s="2"/>
      <c r="L27" s="2"/>
    </row>
    <row r="28" spans="1:23" s="10" customFormat="1" x14ac:dyDescent="0.25">
      <c r="A28" s="78" t="s">
        <v>7</v>
      </c>
      <c r="B28" s="79"/>
      <c r="C28" s="80">
        <f>ROUND(C27,0)</f>
        <v>10198512</v>
      </c>
      <c r="D28" s="43">
        <f>ROUND(D27,0)</f>
        <v>24187984</v>
      </c>
      <c r="E28" s="62"/>
    </row>
    <row r="29" spans="1:23" x14ac:dyDescent="0.25">
      <c r="A29" s="35"/>
      <c r="B29" s="35"/>
      <c r="C29" s="35" t="s">
        <v>47</v>
      </c>
      <c r="D29" s="17"/>
      <c r="E29" s="63"/>
      <c r="W29">
        <f>32.91+37.7</f>
        <v>70.61</v>
      </c>
    </row>
    <row r="30" spans="1:23" x14ac:dyDescent="0.25">
      <c r="A30" s="35"/>
      <c r="B30" s="35"/>
      <c r="C30" s="35"/>
      <c r="D30" s="17"/>
      <c r="E30" s="63"/>
    </row>
    <row r="31" spans="1:23" x14ac:dyDescent="0.25">
      <c r="A31" s="81"/>
      <c r="B31" s="81"/>
      <c r="C31" s="81"/>
    </row>
    <row r="32" spans="1:23" ht="24.95" customHeight="1" x14ac:dyDescent="0.3">
      <c r="A32" s="81"/>
      <c r="B32" s="81"/>
      <c r="C32" s="82"/>
      <c r="D32" s="18"/>
      <c r="E32" s="64"/>
    </row>
    <row r="33" spans="3:5" ht="24.95" customHeight="1" x14ac:dyDescent="0.35">
      <c r="C33" s="44"/>
      <c r="D33" s="44"/>
      <c r="E33" s="65"/>
    </row>
    <row r="34" spans="3:5" ht="24.95" customHeight="1" x14ac:dyDescent="0.35">
      <c r="C34" s="44"/>
      <c r="D34" s="44"/>
      <c r="E34" s="65"/>
    </row>
    <row r="35" spans="3:5" ht="24.95" customHeight="1" x14ac:dyDescent="0.35">
      <c r="C35" s="44"/>
      <c r="D35" s="44"/>
      <c r="E35" s="65"/>
    </row>
    <row r="36" spans="3:5" ht="24.95" customHeight="1" x14ac:dyDescent="0.35">
      <c r="C36" s="44"/>
      <c r="D36" s="44"/>
      <c r="E36" s="65"/>
    </row>
    <row r="37" spans="3:5" ht="24.95" customHeight="1" x14ac:dyDescent="0.35">
      <c r="C37" s="44"/>
      <c r="D37" s="44"/>
      <c r="E37" s="65"/>
    </row>
    <row r="38" spans="3:5" ht="24.95" customHeight="1" x14ac:dyDescent="0.25"/>
    <row r="39" spans="3:5" ht="24.95" customHeight="1" x14ac:dyDescent="0.25"/>
  </sheetData>
  <mergeCells count="6">
    <mergeCell ref="A2:B2"/>
    <mergeCell ref="A7:A8"/>
    <mergeCell ref="K15:M15"/>
    <mergeCell ref="M4:N4"/>
    <mergeCell ref="F1:I1"/>
    <mergeCell ref="A1:B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6054E-941E-4773-B0A7-E0236B8C4856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3" zoomScaleNormal="100" workbookViewId="0">
      <selection activeCell="X13" sqref="X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CC80-95B4-4764-BA8B-365A649857F7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 1</vt:lpstr>
      <vt:lpstr>2023</vt:lpstr>
      <vt:lpstr>2001</vt:lpstr>
      <vt:lpstr>area.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2024-02-05T10:41:37Z</dcterms:modified>
</cp:coreProperties>
</file>