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ethi Agritech Pvt. Ltd. - Dondwada\"/>
    </mc:Choice>
  </mc:AlternateContent>
  <xr:revisionPtr revIDLastSave="0" documentId="13_ncr:1_{11BA1D77-7A23-4773-91F7-C217F011A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35" r:id="rId1"/>
    <sheet name="Sheet2" sheetId="37" r:id="rId2"/>
    <sheet name="Sheet1" sheetId="36" r:id="rId3"/>
  </sheets>
  <calcPr calcId="191029"/>
</workbook>
</file>

<file path=xl/calcChain.xml><?xml version="1.0" encoding="utf-8"?>
<calcChain xmlns="http://schemas.openxmlformats.org/spreadsheetml/2006/main">
  <c r="L5" i="35" l="1"/>
  <c r="L3" i="35"/>
  <c r="Q19" i="35"/>
  <c r="Q20" i="35"/>
  <c r="J22" i="35"/>
  <c r="Q21" i="35" l="1"/>
  <c r="K29" i="35"/>
  <c r="K30" i="35" s="1"/>
  <c r="H10" i="35"/>
  <c r="I10" i="35" s="1"/>
  <c r="C11" i="35"/>
  <c r="R14" i="35"/>
  <c r="K18" i="35"/>
  <c r="L18" i="35" l="1"/>
  <c r="J10" i="35"/>
  <c r="K10" i="35" s="1"/>
  <c r="L10" i="35" s="1"/>
  <c r="N10" i="35" s="1"/>
  <c r="O10" i="35"/>
  <c r="N20" i="35"/>
  <c r="H20" i="35"/>
  <c r="L24" i="35"/>
  <c r="M10" i="35" l="1"/>
  <c r="K24" i="35"/>
  <c r="M24" i="35" s="1"/>
  <c r="C2" i="35" s="1"/>
  <c r="J20" i="35" l="1"/>
  <c r="C21" i="35" l="1"/>
  <c r="C27" i="35" s="1"/>
  <c r="C16" i="35"/>
  <c r="C26" i="35" s="1"/>
  <c r="O9" i="35"/>
  <c r="H9" i="35"/>
  <c r="I9" i="35" s="1"/>
  <c r="N4" i="35"/>
  <c r="C4" i="35"/>
  <c r="C24" i="35" s="1"/>
  <c r="L2" i="35"/>
  <c r="E2" i="35"/>
  <c r="O11" i="35" l="1"/>
  <c r="C31" i="35" s="1"/>
  <c r="C32" i="35" s="1"/>
  <c r="J9" i="35"/>
  <c r="K9" i="35" s="1"/>
  <c r="L9" i="35" s="1"/>
  <c r="N9" i="35" s="1"/>
  <c r="N11" i="35" s="1"/>
  <c r="C25" i="35" s="1"/>
  <c r="M9" i="35" l="1"/>
  <c r="M11" i="35" s="1"/>
  <c r="L4" i="35"/>
  <c r="C28" i="35"/>
  <c r="C30" i="35" l="1"/>
  <c r="C29" i="35"/>
  <c r="P2" i="35"/>
</calcChain>
</file>

<file path=xl/sharedStrings.xml><?xml version="1.0" encoding="utf-8"?>
<sst xmlns="http://schemas.openxmlformats.org/spreadsheetml/2006/main" count="58" uniqueCount="46">
  <si>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</si>
  <si>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</si>
  <si>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</si>
  <si>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</si>
  <si>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</si>
  <si>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</si>
  <si>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</si>
  <si>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</si>
  <si>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</si>
  <si>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</si>
  <si>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</si>
  <si>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</si>
  <si>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</si>
  <si>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</si>
  <si>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</si>
  <si>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</si>
  <si>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</si>
  <si>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</si>
  <si>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</si>
  <si>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</si>
  <si>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</si>
  <si>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</si>
  <si>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</si>
  <si>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</si>
  <si>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</si>
  <si>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</si>
  <si>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</si>
  <si>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</si>
  <si>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</si>
  <si>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</si>
  <si>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</si>
  <si>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</si>
  <si>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</si>
  <si>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</si>
  <si>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</si>
  <si>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</si>
  <si>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Value as on today</t>
  </si>
  <si>
    <t>Govt. rate</t>
  </si>
  <si>
    <t>Godwon</t>
  </si>
  <si>
    <t>Offfice</t>
  </si>
  <si>
    <t>(Sq. M.)</t>
  </si>
  <si>
    <t xml:space="preserve">Area Statement </t>
  </si>
  <si>
    <t xml:space="preserve">Area in Sq. M. </t>
  </si>
  <si>
    <t xml:space="preserve">Pro Godown </t>
  </si>
  <si>
    <t xml:space="preserve">Ext. Office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</si>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</sst>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#,##0.000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2" fontId="1" fillId="0" borderId="0" xfId="0" applyNumberFormat="1" applyFont="1" applyAlignment="1">
      <alignment horizontal="right" vertical="center"/>
    </xf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4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 wrapText="1" shrinkToFit="1"/>
    </xf>
    <xf numFmtId="4" fontId="9" fillId="0" borderId="0" xfId="0" applyNumberFormat="1" applyFont="1" applyAlignment="1">
      <alignment horizontal="right" vertical="top" wrapText="1"/>
    </xf>
    <xf numFmtId="4" fontId="0" fillId="0" borderId="0" xfId="0" applyNumberFormat="1"/>
    <xf numFmtId="2" fontId="1" fillId="0" borderId="0" xfId="0" applyNumberFormat="1" applyFont="1" applyAlignment="1">
      <alignment horizontal="right" vertical="center" wrapText="1"/>
    </xf>
    <xf numFmtId="166" fontId="18" fillId="0" borderId="0" xfId="1" applyNumberFormat="1" applyFont="1"/>
    <xf numFmtId="166" fontId="1" fillId="0" borderId="0" xfId="0" applyNumberFormat="1" applyFont="1" applyAlignment="1">
      <alignment horizontal="center" vertical="center" wrapText="1"/>
    </xf>
    <xf numFmtId="166" fontId="0" fillId="0" borderId="0" xfId="1" applyNumberFormat="1" applyFont="1"/>
    <xf numFmtId="166" fontId="11" fillId="0" borderId="0" xfId="1" applyNumberFormat="1" applyFont="1" applyAlignment="1">
      <alignment horizontal="right" vertical="center" wrapText="1"/>
    </xf>
    <xf numFmtId="3" fontId="1" fillId="0" borderId="1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10" zoomScaleNormal="100" workbookViewId="0">
      <selection activeCell="J32" sqref="J32"/>
    </sheetView>
  </sheetViews>
  <sheetFormatPr defaultRowHeight="15" x14ac:dyDescent="0.25"/>
  <cols>
    <col min="2" max="2" width="15.140625" customWidth="1"/>
    <col min="3" max="3" width="14.42578125" customWidth="1"/>
    <col min="11" max="11" width="15" customWidth="1"/>
    <col min="12" max="12" width="18" customWidth="1"/>
    <col min="13" max="13" width="11" customWidth="1"/>
    <col min="14" max="14" width="12" customWidth="1"/>
    <col min="15" max="15" width="12.85546875" customWidth="1"/>
    <col min="16" max="16" width="13.28515625" customWidth="1"/>
  </cols>
  <sheetData>
    <row r="1" spans="1:18" ht="16.5" x14ac:dyDescent="0.3">
      <c r="A1" s="21"/>
      <c r="B1" s="11" t="s">
        <v>13</v>
      </c>
      <c r="C1" s="21" t="s">
        <v>35</v>
      </c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</row>
    <row r="2" spans="1:18" ht="16.5" x14ac:dyDescent="0.3">
      <c r="A2" s="21"/>
      <c r="B2" s="17" t="s">
        <v>11</v>
      </c>
      <c r="C2" s="95">
        <f>M24</f>
        <v>28000</v>
      </c>
      <c r="D2" s="52">
        <v>10.763999999999999</v>
      </c>
      <c r="E2" s="4">
        <f>C2/D2</f>
        <v>2601.2634708286882</v>
      </c>
      <c r="F2" s="4" t="s">
        <v>35</v>
      </c>
      <c r="G2" s="51"/>
      <c r="H2" s="1"/>
      <c r="I2" s="1"/>
      <c r="J2" s="40">
        <v>14000</v>
      </c>
      <c r="K2" s="40">
        <v>3776</v>
      </c>
      <c r="L2" s="29">
        <f>J2*K2</f>
        <v>52864000</v>
      </c>
      <c r="M2" s="6"/>
      <c r="N2" s="6"/>
      <c r="O2" s="36" t="s">
        <v>34</v>
      </c>
      <c r="P2" s="37">
        <f>C28</f>
        <v>86187748</v>
      </c>
      <c r="Q2" s="38"/>
      <c r="R2" s="6" t="s">
        <v>33</v>
      </c>
    </row>
    <row r="3" spans="1:18" ht="16.5" x14ac:dyDescent="0.3">
      <c r="A3" s="21"/>
      <c r="B3" s="66" t="s">
        <v>6</v>
      </c>
      <c r="C3" s="28">
        <v>1300</v>
      </c>
      <c r="D3" s="12"/>
      <c r="E3" s="18"/>
      <c r="F3" s="18"/>
      <c r="G3" s="13"/>
      <c r="H3" s="1"/>
      <c r="I3" s="1"/>
      <c r="J3" s="40">
        <v>14000</v>
      </c>
      <c r="K3" s="30">
        <v>1888</v>
      </c>
      <c r="L3" s="93">
        <f>J3*K3</f>
        <v>26432000</v>
      </c>
      <c r="M3" s="54" t="s">
        <v>37</v>
      </c>
      <c r="N3" s="6"/>
      <c r="O3" s="36"/>
      <c r="P3" s="37"/>
      <c r="Q3" s="38"/>
      <c r="R3" s="6"/>
    </row>
    <row r="4" spans="1:18" ht="16.5" x14ac:dyDescent="0.3">
      <c r="A4" s="21"/>
      <c r="B4" s="53" t="s">
        <v>18</v>
      </c>
      <c r="C4" s="33">
        <f>ROUND((C2*C3),0)</f>
        <v>36400000</v>
      </c>
      <c r="D4" s="52"/>
      <c r="E4" s="52"/>
      <c r="F4" s="18"/>
      <c r="G4" s="16"/>
      <c r="H4" s="6"/>
      <c r="I4" s="6"/>
      <c r="J4" s="30"/>
      <c r="L4" s="29">
        <f>N11</f>
        <v>49787748</v>
      </c>
      <c r="M4" s="6">
        <v>1888</v>
      </c>
      <c r="N4" s="6">
        <f>M4/10.764</f>
        <v>175.39947974730583</v>
      </c>
      <c r="O4" s="36"/>
      <c r="P4" s="37"/>
      <c r="Q4" s="38"/>
      <c r="R4" s="6"/>
    </row>
    <row r="5" spans="1:18" ht="16.5" x14ac:dyDescent="0.3">
      <c r="A5" s="21"/>
      <c r="B5" s="105"/>
      <c r="C5" s="106"/>
      <c r="D5" s="107"/>
      <c r="E5" s="107"/>
      <c r="F5" s="108"/>
      <c r="G5" s="16"/>
      <c r="H5" s="6"/>
      <c r="I5" s="6"/>
      <c r="J5" s="30"/>
      <c r="L5" s="29">
        <f>SUM(L2:L4)</f>
        <v>129083748</v>
      </c>
      <c r="M5" s="6"/>
      <c r="N5" s="6"/>
      <c r="O5" s="36"/>
      <c r="P5" s="37"/>
      <c r="Q5" s="38"/>
      <c r="R5" s="6"/>
    </row>
    <row r="6" spans="1:18" ht="16.5" x14ac:dyDescent="0.3">
      <c r="A6" s="21"/>
      <c r="B6" s="11" t="s">
        <v>14</v>
      </c>
      <c r="C6" s="1"/>
      <c r="D6" s="1"/>
      <c r="E6" s="1"/>
      <c r="F6" s="6"/>
      <c r="G6" s="6"/>
      <c r="H6" s="6"/>
      <c r="I6" s="6"/>
      <c r="J6" s="1"/>
      <c r="K6" s="6"/>
      <c r="L6" s="1"/>
      <c r="M6" s="6"/>
      <c r="N6" s="6"/>
      <c r="O6" s="6"/>
      <c r="P6" s="1"/>
      <c r="Q6" s="1"/>
      <c r="R6" s="1"/>
    </row>
    <row r="7" spans="1:18" ht="90" x14ac:dyDescent="0.25">
      <c r="A7" s="83" t="s">
        <v>23</v>
      </c>
      <c r="B7" s="4" t="s">
        <v>27</v>
      </c>
      <c r="C7" s="4" t="s">
        <v>30</v>
      </c>
      <c r="D7" s="4" t="s">
        <v>0</v>
      </c>
      <c r="E7" s="4" t="s">
        <v>1</v>
      </c>
      <c r="F7" s="4" t="s">
        <v>2</v>
      </c>
      <c r="G7" s="23" t="s">
        <v>5</v>
      </c>
      <c r="H7" s="5" t="s">
        <v>29</v>
      </c>
      <c r="I7" s="5" t="s">
        <v>28</v>
      </c>
      <c r="J7" s="7" t="s">
        <v>3</v>
      </c>
      <c r="K7" s="7" t="s">
        <v>4</v>
      </c>
      <c r="L7" s="5" t="s">
        <v>16</v>
      </c>
      <c r="M7" s="24" t="s">
        <v>26</v>
      </c>
      <c r="N7" s="5" t="s">
        <v>17</v>
      </c>
      <c r="O7" s="5" t="s">
        <v>22</v>
      </c>
      <c r="P7" s="3"/>
      <c r="Q7" s="3"/>
      <c r="R7" s="3"/>
    </row>
    <row r="8" spans="1:18" x14ac:dyDescent="0.25">
      <c r="A8" s="22"/>
      <c r="B8" s="4"/>
      <c r="C8" s="4" t="s">
        <v>40</v>
      </c>
      <c r="D8" s="4"/>
      <c r="E8" s="4"/>
      <c r="F8" s="4"/>
      <c r="G8" s="23" t="s">
        <v>31</v>
      </c>
      <c r="H8" s="5"/>
      <c r="I8" s="5"/>
      <c r="J8" s="7"/>
      <c r="K8" s="7"/>
      <c r="L8" s="7" t="s">
        <v>32</v>
      </c>
      <c r="M8" s="7" t="s">
        <v>32</v>
      </c>
      <c r="N8" s="7" t="s">
        <v>32</v>
      </c>
      <c r="O8" s="7" t="s">
        <v>32</v>
      </c>
      <c r="P8" s="3"/>
      <c r="Q8" s="87"/>
      <c r="R8" s="87"/>
    </row>
    <row r="9" spans="1:18" ht="16.5" x14ac:dyDescent="0.25">
      <c r="A9" s="26">
        <v>1</v>
      </c>
      <c r="B9" s="65" t="s">
        <v>38</v>
      </c>
      <c r="C9" s="82">
        <v>4731.5600000000004</v>
      </c>
      <c r="D9" s="27">
        <v>2018</v>
      </c>
      <c r="E9" s="27">
        <v>2023</v>
      </c>
      <c r="F9" s="27">
        <v>50</v>
      </c>
      <c r="G9" s="31">
        <v>11000</v>
      </c>
      <c r="H9" s="32">
        <f t="shared" ref="H9" si="0">E9-D9</f>
        <v>5</v>
      </c>
      <c r="I9" s="32">
        <f t="shared" ref="I9" si="1">F9-H9</f>
        <v>45</v>
      </c>
      <c r="J9" s="32">
        <f t="shared" ref="J9" si="2">IF(H9&gt;=5,90*H9/F9,0)</f>
        <v>9</v>
      </c>
      <c r="K9" s="32">
        <f t="shared" ref="K9" si="3">G9/100*J9</f>
        <v>990</v>
      </c>
      <c r="L9" s="32">
        <f t="shared" ref="L9" si="4">ROUND((G9-K9),0)</f>
        <v>10010</v>
      </c>
      <c r="M9" s="32">
        <f t="shared" ref="M9" si="5">O9-N9</f>
        <v>4684244</v>
      </c>
      <c r="N9" s="32">
        <f t="shared" ref="N9" si="6">ROUND((L9*C9),0)</f>
        <v>47362916</v>
      </c>
      <c r="O9" s="32">
        <f t="shared" ref="O9" si="7">ROUND((C9*G9),0)</f>
        <v>52047160</v>
      </c>
      <c r="P9" s="9"/>
      <c r="Q9" s="9"/>
      <c r="R9" s="39"/>
    </row>
    <row r="10" spans="1:18" ht="16.5" x14ac:dyDescent="0.25">
      <c r="A10" s="26"/>
      <c r="B10" s="65" t="s">
        <v>39</v>
      </c>
      <c r="C10" s="82">
        <v>163.84</v>
      </c>
      <c r="D10" s="27">
        <v>2018</v>
      </c>
      <c r="E10" s="27">
        <v>2023</v>
      </c>
      <c r="F10" s="27">
        <v>60</v>
      </c>
      <c r="G10" s="31">
        <v>16000</v>
      </c>
      <c r="H10" s="32">
        <f t="shared" ref="H10" si="8">E10-D10</f>
        <v>5</v>
      </c>
      <c r="I10" s="32">
        <f t="shared" ref="I10" si="9">F10-H10</f>
        <v>55</v>
      </c>
      <c r="J10" s="32">
        <f t="shared" ref="J10" si="10">IF(H10&gt;=5,90*H10/F10,0)</f>
        <v>7.5</v>
      </c>
      <c r="K10" s="32">
        <f t="shared" ref="K10" si="11">G10/100*J10</f>
        <v>1200</v>
      </c>
      <c r="L10" s="32">
        <f t="shared" ref="L10" si="12">ROUND((G10-K10),0)</f>
        <v>14800</v>
      </c>
      <c r="M10" s="32">
        <f t="shared" ref="M10" si="13">O10-N10</f>
        <v>196608</v>
      </c>
      <c r="N10" s="32">
        <f t="shared" ref="N10" si="14">ROUND((L10*C10),0)</f>
        <v>2424832</v>
      </c>
      <c r="O10" s="32">
        <f t="shared" ref="O10" si="15">ROUND((C10*G10),0)</f>
        <v>2621440</v>
      </c>
      <c r="P10" s="9"/>
      <c r="Q10" s="9"/>
      <c r="R10" s="39"/>
    </row>
    <row r="11" spans="1:18" ht="16.5" x14ac:dyDescent="0.3">
      <c r="A11" s="66"/>
      <c r="B11" s="25"/>
      <c r="C11" s="62">
        <f>SUM(C9:C10)</f>
        <v>4895.4000000000005</v>
      </c>
      <c r="D11" s="45"/>
      <c r="E11" s="45"/>
      <c r="F11" s="46"/>
      <c r="G11" s="32"/>
      <c r="H11" s="32"/>
      <c r="I11" s="32"/>
      <c r="J11" s="47"/>
      <c r="K11" s="32"/>
      <c r="L11" s="47"/>
      <c r="M11" s="32">
        <f>SUM(M9:M10)</f>
        <v>4880852</v>
      </c>
      <c r="N11" s="32">
        <f>SUM(N9:N10)</f>
        <v>49787748</v>
      </c>
      <c r="O11" s="32">
        <f>SUM(O9:O10)</f>
        <v>54668600</v>
      </c>
      <c r="P11" s="1"/>
      <c r="Q11" s="1"/>
      <c r="R11" s="1"/>
    </row>
    <row r="12" spans="1:18" ht="16.5" x14ac:dyDescent="0.3">
      <c r="A12" s="21"/>
      <c r="B12" s="48"/>
      <c r="C12" s="9"/>
      <c r="D12" s="9"/>
      <c r="E12" s="9"/>
      <c r="F12" s="10"/>
      <c r="G12" s="10"/>
      <c r="H12" s="10"/>
      <c r="I12" s="10"/>
      <c r="J12" s="9"/>
      <c r="K12" s="13"/>
      <c r="L12" s="14"/>
      <c r="M12" s="10"/>
      <c r="N12" s="19"/>
      <c r="O12" s="19"/>
      <c r="P12" s="1"/>
      <c r="Q12" s="1"/>
      <c r="R12" s="1"/>
    </row>
    <row r="13" spans="1:18" ht="16.5" x14ac:dyDescent="0.3">
      <c r="A13" s="21"/>
      <c r="B13" s="103" t="s">
        <v>20</v>
      </c>
      <c r="C13" s="103"/>
      <c r="D13" s="9"/>
      <c r="E13" s="9"/>
      <c r="F13" s="10"/>
      <c r="G13" s="10"/>
      <c r="L13" s="14"/>
      <c r="M13" s="21"/>
      <c r="N13" s="19"/>
      <c r="O13" s="19"/>
      <c r="P13" s="1"/>
      <c r="Q13" s="1"/>
      <c r="R13" s="1"/>
    </row>
    <row r="14" spans="1:18" ht="16.5" x14ac:dyDescent="0.3">
      <c r="A14" s="21"/>
      <c r="B14" s="17" t="s">
        <v>19</v>
      </c>
      <c r="C14" s="34">
        <v>0</v>
      </c>
      <c r="D14" s="9"/>
      <c r="E14" s="49"/>
      <c r="F14" s="71"/>
      <c r="G14" s="82">
        <v>163.84</v>
      </c>
      <c r="H14" s="27">
        <v>2018</v>
      </c>
      <c r="I14" s="27">
        <v>2023</v>
      </c>
      <c r="J14" s="27">
        <v>60</v>
      </c>
      <c r="K14" s="31">
        <v>16146</v>
      </c>
      <c r="L14" s="50"/>
      <c r="M14" s="21"/>
      <c r="N14" s="19"/>
      <c r="O14" s="19"/>
      <c r="P14" s="1"/>
      <c r="Q14" s="1"/>
      <c r="R14" s="1">
        <f>28000*10.764</f>
        <v>301392</v>
      </c>
    </row>
    <row r="15" spans="1:18" ht="16.5" x14ac:dyDescent="0.3">
      <c r="A15" s="21"/>
      <c r="B15" s="66" t="s">
        <v>6</v>
      </c>
      <c r="C15" s="28">
        <v>0</v>
      </c>
      <c r="D15" s="9"/>
      <c r="E15" s="67"/>
      <c r="F15" s="72"/>
      <c r="G15" s="86"/>
      <c r="H15" s="69"/>
      <c r="I15" s="84"/>
      <c r="K15" s="85"/>
      <c r="L15" s="70"/>
      <c r="M15" s="21"/>
      <c r="N15" s="77"/>
      <c r="O15" s="41"/>
      <c r="P15" s="74"/>
      <c r="Q15" s="75"/>
      <c r="R15" s="6"/>
    </row>
    <row r="16" spans="1:18" ht="16.5" x14ac:dyDescent="0.3">
      <c r="A16" s="21"/>
      <c r="B16" s="66" t="s">
        <v>7</v>
      </c>
      <c r="C16" s="33">
        <f>ROUND((C14*C15),0)</f>
        <v>0</v>
      </c>
      <c r="D16" s="9"/>
      <c r="E16" s="73"/>
      <c r="F16" s="88"/>
      <c r="G16" s="89"/>
      <c r="H16" s="69"/>
      <c r="I16" s="70"/>
      <c r="K16" s="16"/>
      <c r="L16" s="6"/>
      <c r="M16" s="21"/>
      <c r="N16" s="77"/>
      <c r="O16" s="41"/>
      <c r="P16" s="74"/>
      <c r="Q16" s="75"/>
      <c r="R16" s="6"/>
    </row>
    <row r="17" spans="1:18" ht="16.5" x14ac:dyDescent="0.3">
      <c r="A17" s="21"/>
      <c r="B17" s="48"/>
      <c r="C17" s="9"/>
      <c r="D17" s="9"/>
      <c r="E17" s="73"/>
      <c r="F17" s="88"/>
      <c r="G17" s="89"/>
      <c r="K17">
        <v>1000</v>
      </c>
      <c r="L17" s="14">
        <v>500</v>
      </c>
      <c r="M17" s="41"/>
      <c r="N17" s="77"/>
      <c r="O17" s="41"/>
      <c r="P17" s="74"/>
      <c r="Q17" s="75"/>
      <c r="R17" s="6"/>
    </row>
    <row r="18" spans="1:18" ht="16.5" x14ac:dyDescent="0.3">
      <c r="A18" s="21"/>
      <c r="B18" s="104" t="s">
        <v>15</v>
      </c>
      <c r="C18" s="104"/>
      <c r="D18" s="9"/>
      <c r="E18" s="67"/>
      <c r="F18" s="88"/>
      <c r="G18" s="89"/>
      <c r="K18">
        <f>K17*10.764</f>
        <v>10764</v>
      </c>
      <c r="L18" s="14">
        <f>L17*10.764</f>
        <v>5382</v>
      </c>
      <c r="M18" s="41"/>
      <c r="N18" s="77">
        <v>1500</v>
      </c>
      <c r="O18" s="41"/>
      <c r="P18" s="74"/>
      <c r="Q18" s="75"/>
      <c r="R18" s="6"/>
    </row>
    <row r="19" spans="1:18" ht="16.5" x14ac:dyDescent="0.3">
      <c r="A19" s="21"/>
      <c r="B19" s="17" t="s">
        <v>11</v>
      </c>
      <c r="C19" s="34">
        <v>0</v>
      </c>
      <c r="D19" s="1"/>
      <c r="E19" s="43"/>
      <c r="F19" s="61"/>
      <c r="H19">
        <v>50877</v>
      </c>
      <c r="J19">
        <v>120</v>
      </c>
      <c r="L19" s="14"/>
      <c r="M19" s="41"/>
      <c r="N19" s="77">
        <v>10.763999999999999</v>
      </c>
      <c r="O19" s="41"/>
      <c r="P19" s="74">
        <v>50877</v>
      </c>
      <c r="Q19" s="75">
        <f>P19/10.764</f>
        <v>4726.5886287625417</v>
      </c>
      <c r="R19" s="6"/>
    </row>
    <row r="20" spans="1:18" ht="16.5" x14ac:dyDescent="0.3">
      <c r="A20" s="21"/>
      <c r="B20" s="66" t="s">
        <v>6</v>
      </c>
      <c r="C20" s="28">
        <v>0</v>
      </c>
      <c r="D20" s="13"/>
      <c r="E20" s="21"/>
      <c r="F20" s="21"/>
      <c r="H20">
        <f>H19/10.764</f>
        <v>4726.5886287625417</v>
      </c>
      <c r="J20">
        <f>J19*10.764</f>
        <v>1291.6799999999998</v>
      </c>
      <c r="L20" s="9"/>
      <c r="M20" s="41"/>
      <c r="N20" s="77">
        <f>N18*N19</f>
        <v>16145.999999999998</v>
      </c>
      <c r="O20" s="41"/>
      <c r="P20" s="74">
        <v>2150</v>
      </c>
      <c r="Q20" s="75">
        <f>P20/10.7647</f>
        <v>199.72688509665852</v>
      </c>
      <c r="R20" s="6"/>
    </row>
    <row r="21" spans="1:18" ht="16.5" x14ac:dyDescent="0.3">
      <c r="A21" s="21"/>
      <c r="B21" s="66" t="s">
        <v>7</v>
      </c>
      <c r="C21" s="33">
        <f>ROUND((C19*C20),0)</f>
        <v>0</v>
      </c>
      <c r="D21" s="8"/>
      <c r="E21" s="41"/>
      <c r="F21" s="41"/>
      <c r="L21" s="60"/>
      <c r="M21" s="41"/>
      <c r="N21" s="77"/>
      <c r="O21" s="41"/>
      <c r="P21" s="74"/>
      <c r="Q21" s="75">
        <f>SUM(Q19:Q20)</f>
        <v>4926.3155138592001</v>
      </c>
      <c r="R21" s="6"/>
    </row>
    <row r="22" spans="1:18" ht="16.5" x14ac:dyDescent="0.3">
      <c r="A22" s="21"/>
      <c r="B22" s="21"/>
      <c r="C22" s="1"/>
      <c r="D22" s="8"/>
      <c r="E22" s="41"/>
      <c r="F22" s="41"/>
      <c r="J22">
        <f>K22*2</f>
        <v>2.8</v>
      </c>
      <c r="K22">
        <v>1.4</v>
      </c>
      <c r="L22">
        <v>1.4</v>
      </c>
      <c r="M22" s="41"/>
      <c r="N22" s="77"/>
      <c r="O22" s="41"/>
      <c r="P22" s="74"/>
      <c r="Q22" s="75"/>
      <c r="R22" s="6"/>
    </row>
    <row r="23" spans="1:18" ht="16.5" x14ac:dyDescent="0.3">
      <c r="A23" s="21"/>
      <c r="B23" s="2" t="s">
        <v>27</v>
      </c>
      <c r="C23" s="8" t="s">
        <v>36</v>
      </c>
      <c r="D23" s="8"/>
      <c r="E23" s="41"/>
      <c r="F23" s="41"/>
      <c r="K23">
        <v>10000</v>
      </c>
      <c r="L23">
        <v>10000</v>
      </c>
      <c r="M23" s="41"/>
      <c r="N23" s="77"/>
      <c r="O23" s="41"/>
      <c r="P23" s="74"/>
      <c r="Q23" s="75"/>
      <c r="R23" s="6"/>
    </row>
    <row r="24" spans="1:18" ht="16.5" x14ac:dyDescent="0.3">
      <c r="A24" s="21"/>
      <c r="B24" s="2" t="s">
        <v>13</v>
      </c>
      <c r="C24" s="29">
        <f>C4</f>
        <v>36400000</v>
      </c>
      <c r="D24" s="29"/>
      <c r="E24" s="41"/>
      <c r="F24" s="41"/>
      <c r="K24" s="91">
        <f>K22*K23</f>
        <v>14000</v>
      </c>
      <c r="L24" s="91">
        <f>L22*L23</f>
        <v>14000</v>
      </c>
      <c r="M24" s="92">
        <f>SUM(K24:L24)</f>
        <v>28000</v>
      </c>
      <c r="N24" s="77"/>
      <c r="O24" s="41"/>
      <c r="P24" s="74"/>
      <c r="Q24" s="75"/>
      <c r="R24" s="6"/>
    </row>
    <row r="25" spans="1:18" ht="16.5" x14ac:dyDescent="0.3">
      <c r="A25" s="21"/>
      <c r="B25" s="2" t="s">
        <v>14</v>
      </c>
      <c r="C25" s="29">
        <f>N11</f>
        <v>49787748</v>
      </c>
      <c r="D25" s="29"/>
      <c r="E25" s="41"/>
      <c r="F25" s="41"/>
      <c r="J25" s="55"/>
      <c r="K25" s="56"/>
      <c r="L25" s="56"/>
      <c r="M25" s="41"/>
      <c r="N25" s="77"/>
      <c r="O25" s="41"/>
      <c r="P25" s="74"/>
      <c r="Q25" s="75"/>
      <c r="R25" s="6"/>
    </row>
    <row r="26" spans="1:18" ht="33" x14ac:dyDescent="0.3">
      <c r="A26" s="21"/>
      <c r="B26" s="2" t="s">
        <v>21</v>
      </c>
      <c r="C26" s="29">
        <f>C16</f>
        <v>0</v>
      </c>
      <c r="D26" s="29"/>
      <c r="E26" s="41"/>
      <c r="F26" s="41"/>
      <c r="J26" s="41"/>
      <c r="M26" s="76"/>
      <c r="N26" s="77"/>
      <c r="O26" s="41"/>
      <c r="P26" s="74"/>
      <c r="Q26" s="75"/>
      <c r="R26" s="6"/>
    </row>
    <row r="27" spans="1:18" ht="33" x14ac:dyDescent="0.3">
      <c r="A27" s="1"/>
      <c r="B27" s="2" t="s">
        <v>12</v>
      </c>
      <c r="C27" s="29">
        <f>C21</f>
        <v>0</v>
      </c>
      <c r="D27" s="29"/>
      <c r="E27" s="21"/>
      <c r="F27" s="41"/>
      <c r="G27" s="60"/>
      <c r="H27" s="90"/>
      <c r="I27" s="90"/>
      <c r="J27" s="41"/>
      <c r="M27" s="78"/>
      <c r="N27" s="79"/>
      <c r="O27" s="41"/>
      <c r="P27" s="74"/>
      <c r="Q27" s="75"/>
      <c r="R27" s="6"/>
    </row>
    <row r="28" spans="1:18" ht="16.5" x14ac:dyDescent="0.3">
      <c r="A28" s="1"/>
      <c r="B28" s="11" t="s">
        <v>8</v>
      </c>
      <c r="C28" s="35">
        <f>C24+C25+C26+C27</f>
        <v>86187748</v>
      </c>
      <c r="D28" s="40"/>
      <c r="E28" s="21"/>
      <c r="F28" s="80"/>
      <c r="G28" s="60"/>
      <c r="H28" s="90"/>
      <c r="I28" s="90"/>
      <c r="J28" s="41"/>
      <c r="K28">
        <v>66338000</v>
      </c>
      <c r="M28" s="78"/>
      <c r="N28" s="79"/>
      <c r="O28" s="41"/>
      <c r="P28" s="74"/>
      <c r="Q28" s="75"/>
      <c r="R28" s="6"/>
    </row>
    <row r="29" spans="1:18" ht="15" customHeight="1" thickBot="1" x14ac:dyDescent="0.35">
      <c r="A29" s="1"/>
      <c r="B29" s="11" t="s">
        <v>9</v>
      </c>
      <c r="C29" s="35">
        <f>MROUND(C28*90%,1)</f>
        <v>77568973</v>
      </c>
      <c r="D29" s="35"/>
      <c r="G29" s="60"/>
      <c r="H29" s="90"/>
      <c r="I29" s="90"/>
      <c r="J29" s="41"/>
      <c r="K29" s="94">
        <f>K28*30%</f>
        <v>19901400</v>
      </c>
      <c r="L29" s="15"/>
      <c r="M29" s="44"/>
      <c r="N29" s="44"/>
      <c r="O29" s="41"/>
      <c r="P29" s="68"/>
      <c r="Q29" s="81"/>
      <c r="R29" s="6"/>
    </row>
    <row r="30" spans="1:18" ht="33.75" thickBot="1" x14ac:dyDescent="0.35">
      <c r="A30" s="1"/>
      <c r="B30" s="11" t="s">
        <v>10</v>
      </c>
      <c r="C30" s="35">
        <f>MROUND(C28*80%,1)</f>
        <v>68950198</v>
      </c>
      <c r="D30" s="35"/>
      <c r="E30" s="1"/>
      <c r="F30" s="1"/>
      <c r="G30" s="60"/>
      <c r="H30" s="90"/>
      <c r="I30" s="90"/>
      <c r="J30" s="57"/>
      <c r="K30" s="41">
        <f>SUM(K28:K29)</f>
        <v>86239400</v>
      </c>
      <c r="L30" s="6"/>
      <c r="M30" s="6"/>
      <c r="N30" s="6"/>
      <c r="O30" s="96" t="s">
        <v>41</v>
      </c>
      <c r="P30" s="97" t="s">
        <v>42</v>
      </c>
      <c r="Q30" s="1"/>
      <c r="R30" s="1"/>
    </row>
    <row r="31" spans="1:18" ht="17.25" thickBot="1" x14ac:dyDescent="0.35">
      <c r="A31" s="1"/>
      <c r="B31" s="11" t="s">
        <v>24</v>
      </c>
      <c r="C31" s="35">
        <f>O11</f>
        <v>54668600</v>
      </c>
      <c r="D31" s="40"/>
      <c r="E31" s="1"/>
      <c r="F31" s="63"/>
      <c r="G31" s="64"/>
      <c r="H31" s="59"/>
      <c r="I31" s="59"/>
      <c r="J31" s="58"/>
      <c r="K31" s="42"/>
      <c r="L31" s="6"/>
      <c r="M31" s="6"/>
      <c r="N31" s="20"/>
      <c r="O31" s="98" t="s">
        <v>43</v>
      </c>
      <c r="P31" s="99">
        <v>4731.5600000000004</v>
      </c>
      <c r="Q31" s="6"/>
      <c r="R31" s="1"/>
    </row>
    <row r="32" spans="1:18" ht="17.25" thickBot="1" x14ac:dyDescent="0.3">
      <c r="C32" s="93">
        <f>C31*85%</f>
        <v>46468310</v>
      </c>
      <c r="O32" s="98" t="s">
        <v>44</v>
      </c>
      <c r="P32" s="100">
        <v>163.84</v>
      </c>
    </row>
    <row r="33" spans="15:16" ht="17.25" thickBot="1" x14ac:dyDescent="0.3">
      <c r="O33" s="101" t="s">
        <v>45</v>
      </c>
      <c r="P33" s="102">
        <v>4895.3999999999996</v>
      </c>
    </row>
  </sheetData>
  <mergeCells count="2">
    <mergeCell ref="B13:C13"/>
    <mergeCell ref="B18:C1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cp:lastPrinted>2022-02-23T04:29:35Z</cp:lastPrinted>
  <dcterms:created xsi:type="dcterms:W3CDTF">2014-10-16T12:20:47Z</dcterms:created>
  <dcterms:modified xsi:type="dcterms:W3CDTF">2023-11-30T13:37:38Z</dcterms:modified>
</cp:coreProperties>
</file>