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Akkiiii\All Banks\Bank PNB\MCC Branch\Arvindo New Commercial Land\Revised\"/>
    </mc:Choice>
  </mc:AlternateContent>
  <bookViews>
    <workbookView xWindow="0" yWindow="0" windowWidth="20490" windowHeight="7665" activeTab="1"/>
  </bookViews>
  <sheets>
    <sheet name="Calculation" sheetId="30" r:id="rId1"/>
    <sheet name="Final" sheetId="40" r:id="rId2"/>
    <sheet name="Summary" sheetId="37" r:id="rId3"/>
    <sheet name="Sheet1" sheetId="34" r:id="rId4"/>
    <sheet name="Sheet2" sheetId="35" r:id="rId5"/>
    <sheet name="Sheet3" sheetId="36" r:id="rId6"/>
    <sheet name="Sheet4" sheetId="38" r:id="rId7"/>
    <sheet name="Sheet5" sheetId="39" r:id="rId8"/>
  </sheets>
  <calcPr calcId="162913"/>
</workbook>
</file>

<file path=xl/calcChain.xml><?xml version="1.0" encoding="utf-8"?>
<calcChain xmlns="http://schemas.openxmlformats.org/spreadsheetml/2006/main">
  <c r="R34" i="40" l="1"/>
  <c r="P34" i="40"/>
  <c r="R33" i="40"/>
  <c r="L33" i="40"/>
  <c r="R32" i="40"/>
  <c r="L32" i="40"/>
  <c r="R31" i="40"/>
  <c r="L31" i="40"/>
  <c r="L34" i="40" s="1"/>
  <c r="C24" i="40"/>
  <c r="C19" i="40"/>
  <c r="C25" i="40" s="1"/>
  <c r="G17" i="40"/>
  <c r="C14" i="40"/>
  <c r="C9" i="40"/>
  <c r="O8" i="40"/>
  <c r="O9" i="40" s="1"/>
  <c r="C29" i="40" s="1"/>
  <c r="J8" i="40"/>
  <c r="K8" i="40" s="1"/>
  <c r="L8" i="40" s="1"/>
  <c r="N8" i="40" s="1"/>
  <c r="I8" i="40"/>
  <c r="H8" i="40"/>
  <c r="N4" i="40"/>
  <c r="C4" i="40"/>
  <c r="C22" i="40" s="1"/>
  <c r="K2" i="40"/>
  <c r="J2" i="40"/>
  <c r="L2" i="40" s="1"/>
  <c r="E2" i="40"/>
  <c r="AB26" i="39"/>
  <c r="Z20" i="39"/>
  <c r="Z19" i="39"/>
  <c r="L34" i="30"/>
  <c r="R34" i="30"/>
  <c r="P34" i="30"/>
  <c r="R33" i="30"/>
  <c r="R32" i="30"/>
  <c r="R31" i="30"/>
  <c r="L33" i="30"/>
  <c r="L32" i="30"/>
  <c r="L31" i="30"/>
  <c r="K2" i="30"/>
  <c r="I97" i="39"/>
  <c r="H91" i="39"/>
  <c r="N11" i="39"/>
  <c r="M11" i="39"/>
  <c r="I80" i="39"/>
  <c r="H80" i="39"/>
  <c r="S2" i="37"/>
  <c r="Y18" i="37"/>
  <c r="X18" i="37"/>
  <c r="P18" i="37"/>
  <c r="Q18" i="37" s="1"/>
  <c r="O18" i="37"/>
  <c r="I18" i="37"/>
  <c r="H18" i="37"/>
  <c r="G18" i="37"/>
  <c r="F18" i="37"/>
  <c r="C18" i="37"/>
  <c r="A18" i="37"/>
  <c r="X17" i="37"/>
  <c r="H17" i="37" s="1"/>
  <c r="Q17" i="37"/>
  <c r="R17" i="37" s="1"/>
  <c r="S17" i="37" s="1"/>
  <c r="P17" i="37"/>
  <c r="O17" i="37"/>
  <c r="G17" i="37"/>
  <c r="F17" i="37"/>
  <c r="C17" i="37"/>
  <c r="A17" i="37"/>
  <c r="Y16" i="37"/>
  <c r="AA16" i="37" s="1"/>
  <c r="K16" i="37" s="1"/>
  <c r="X16" i="37"/>
  <c r="H16" i="37" s="1"/>
  <c r="R16" i="37"/>
  <c r="S16" i="37" s="1"/>
  <c r="Q16" i="37"/>
  <c r="P16" i="37"/>
  <c r="O16" i="37"/>
  <c r="G16" i="37"/>
  <c r="F16" i="37"/>
  <c r="C16" i="37"/>
  <c r="A16" i="37"/>
  <c r="Y15" i="37"/>
  <c r="AA15" i="37" s="1"/>
  <c r="K15" i="37" s="1"/>
  <c r="X15" i="37"/>
  <c r="O15" i="37"/>
  <c r="P15" i="37" s="1"/>
  <c r="Q15" i="37" s="1"/>
  <c r="R15" i="37" s="1"/>
  <c r="S15" i="37" s="1"/>
  <c r="H15" i="37"/>
  <c r="G15" i="37"/>
  <c r="F15" i="37"/>
  <c r="C15" i="37"/>
  <c r="A15" i="37"/>
  <c r="Y14" i="37"/>
  <c r="X14" i="37"/>
  <c r="P14" i="37"/>
  <c r="Q14" i="37" s="1"/>
  <c r="O14" i="37"/>
  <c r="I14" i="37"/>
  <c r="H14" i="37"/>
  <c r="G14" i="37"/>
  <c r="F14" i="37"/>
  <c r="C14" i="37"/>
  <c r="A14" i="37"/>
  <c r="X13" i="37"/>
  <c r="H13" i="37" s="1"/>
  <c r="Q13" i="37"/>
  <c r="R13" i="37" s="1"/>
  <c r="S13" i="37" s="1"/>
  <c r="P13" i="37"/>
  <c r="O13" i="37"/>
  <c r="G13" i="37"/>
  <c r="F13" i="37"/>
  <c r="C13" i="37"/>
  <c r="A13" i="37"/>
  <c r="Y12" i="37"/>
  <c r="AA12" i="37" s="1"/>
  <c r="K12" i="37" s="1"/>
  <c r="X12" i="37"/>
  <c r="H12" i="37" s="1"/>
  <c r="R12" i="37"/>
  <c r="S12" i="37" s="1"/>
  <c r="Q12" i="37"/>
  <c r="P12" i="37"/>
  <c r="O12" i="37"/>
  <c r="G12" i="37"/>
  <c r="F12" i="37"/>
  <c r="C12" i="37"/>
  <c r="A12" i="37"/>
  <c r="Y11" i="37"/>
  <c r="AA11" i="37" s="1"/>
  <c r="K11" i="37" s="1"/>
  <c r="X11" i="37"/>
  <c r="O11" i="37"/>
  <c r="P11" i="37" s="1"/>
  <c r="Q11" i="37" s="1"/>
  <c r="R11" i="37" s="1"/>
  <c r="S11" i="37" s="1"/>
  <c r="H11" i="37"/>
  <c r="G11" i="37"/>
  <c r="F11" i="37"/>
  <c r="C11" i="37"/>
  <c r="A11" i="37"/>
  <c r="Y10" i="37"/>
  <c r="X10" i="37"/>
  <c r="P10" i="37"/>
  <c r="Q10" i="37" s="1"/>
  <c r="O10" i="37"/>
  <c r="I10" i="37"/>
  <c r="H10" i="37"/>
  <c r="G10" i="37"/>
  <c r="F10" i="37"/>
  <c r="C10" i="37"/>
  <c r="A10" i="37"/>
  <c r="X9" i="37"/>
  <c r="H9" i="37" s="1"/>
  <c r="Q9" i="37"/>
  <c r="R9" i="37" s="1"/>
  <c r="S9" i="37" s="1"/>
  <c r="P9" i="37"/>
  <c r="O9" i="37"/>
  <c r="G9" i="37"/>
  <c r="F9" i="37"/>
  <c r="C9" i="37"/>
  <c r="A9" i="37"/>
  <c r="Y8" i="37"/>
  <c r="X8" i="37"/>
  <c r="H8" i="37" s="1"/>
  <c r="O8" i="37"/>
  <c r="P8" i="37" s="1"/>
  <c r="Q8" i="37" s="1"/>
  <c r="R8" i="37" s="1"/>
  <c r="S8" i="37" s="1"/>
  <c r="G8" i="37"/>
  <c r="F8" i="37"/>
  <c r="C8" i="37"/>
  <c r="A8" i="37"/>
  <c r="Y7" i="37"/>
  <c r="X7" i="37"/>
  <c r="O7" i="37"/>
  <c r="P7" i="37" s="1"/>
  <c r="Q7" i="37" s="1"/>
  <c r="R7" i="37" s="1"/>
  <c r="S7" i="37" s="1"/>
  <c r="H7" i="37"/>
  <c r="G7" i="37"/>
  <c r="F7" i="37"/>
  <c r="C7" i="37"/>
  <c r="A7" i="37"/>
  <c r="X6" i="37"/>
  <c r="Y6" i="37" s="1"/>
  <c r="P6" i="37"/>
  <c r="Q6" i="37" s="1"/>
  <c r="R6" i="37" s="1"/>
  <c r="S6" i="37" s="1"/>
  <c r="O6" i="37"/>
  <c r="H6" i="37"/>
  <c r="G6" i="37"/>
  <c r="F6" i="37"/>
  <c r="C6" i="37"/>
  <c r="A6" i="37"/>
  <c r="X5" i="37"/>
  <c r="H5" i="37" s="1"/>
  <c r="Q5" i="37"/>
  <c r="S5" i="37" s="1"/>
  <c r="P5" i="37"/>
  <c r="O5" i="37"/>
  <c r="G5" i="37"/>
  <c r="F5" i="37"/>
  <c r="C5" i="37"/>
  <c r="A5" i="37"/>
  <c r="Y4" i="37"/>
  <c r="X4" i="37"/>
  <c r="H4" i="37" s="1"/>
  <c r="O4" i="37"/>
  <c r="P4" i="37" s="1"/>
  <c r="Q4" i="37" s="1"/>
  <c r="S4" i="37" s="1"/>
  <c r="G4" i="37"/>
  <c r="F4" i="37"/>
  <c r="C4" i="37"/>
  <c r="A4" i="37"/>
  <c r="Y3" i="37"/>
  <c r="AA3" i="37" s="1"/>
  <c r="K3" i="37" s="1"/>
  <c r="X3" i="37"/>
  <c r="O3" i="37"/>
  <c r="P3" i="37" s="1"/>
  <c r="Q3" i="37" s="1"/>
  <c r="S3" i="37" s="1"/>
  <c r="H3" i="37"/>
  <c r="G3" i="37"/>
  <c r="F3" i="37"/>
  <c r="C3" i="37"/>
  <c r="A3" i="37"/>
  <c r="X2" i="37"/>
  <c r="Y2" i="37" s="1"/>
  <c r="O2" i="37"/>
  <c r="P2" i="37" s="1"/>
  <c r="Q2" i="37" s="1"/>
  <c r="H2" i="37"/>
  <c r="G2" i="37"/>
  <c r="F2" i="37"/>
  <c r="C2" i="37"/>
  <c r="A2" i="37"/>
  <c r="K1" i="37"/>
  <c r="J1" i="37"/>
  <c r="I1" i="37"/>
  <c r="H1" i="37"/>
  <c r="G1" i="37"/>
  <c r="F1" i="37"/>
  <c r="A1" i="37"/>
  <c r="N9" i="40" l="1"/>
  <c r="M8" i="40"/>
  <c r="M9" i="40" s="1"/>
  <c r="B2" i="37"/>
  <c r="U2" i="37"/>
  <c r="D2" i="37" s="1"/>
  <c r="E2" i="37" s="1"/>
  <c r="B12" i="37"/>
  <c r="U12" i="37"/>
  <c r="D12" i="37" s="1"/>
  <c r="E12" i="37" s="1"/>
  <c r="B16" i="37"/>
  <c r="U16" i="37"/>
  <c r="D16" i="37" s="1"/>
  <c r="E16" i="37" s="1"/>
  <c r="Z7" i="37"/>
  <c r="J7" i="37" s="1"/>
  <c r="B7" i="37"/>
  <c r="U7" i="37"/>
  <c r="D7" i="37" s="1"/>
  <c r="E7" i="37" s="1"/>
  <c r="Z3" i="37"/>
  <c r="J3" i="37" s="1"/>
  <c r="B3" i="37"/>
  <c r="U3" i="37"/>
  <c r="D3" i="37" s="1"/>
  <c r="E3" i="37" s="1"/>
  <c r="U6" i="37"/>
  <c r="D6" i="37" s="1"/>
  <c r="E6" i="37" s="1"/>
  <c r="B6" i="37"/>
  <c r="AA8" i="37"/>
  <c r="K8" i="37" s="1"/>
  <c r="AA10" i="37"/>
  <c r="K10" i="37" s="1"/>
  <c r="R10" i="37"/>
  <c r="S10" i="37" s="1"/>
  <c r="Z11" i="37"/>
  <c r="J11" i="37" s="1"/>
  <c r="B11" i="37"/>
  <c r="U11" i="37"/>
  <c r="D11" i="37" s="1"/>
  <c r="E11" i="37" s="1"/>
  <c r="AA14" i="37"/>
  <c r="K14" i="37" s="1"/>
  <c r="R14" i="37"/>
  <c r="S14" i="37" s="1"/>
  <c r="Z15" i="37"/>
  <c r="J15" i="37" s="1"/>
  <c r="B15" i="37"/>
  <c r="U15" i="37"/>
  <c r="D15" i="37" s="1"/>
  <c r="E15" i="37" s="1"/>
  <c r="AA18" i="37"/>
  <c r="K18" i="37" s="1"/>
  <c r="R18" i="37"/>
  <c r="S18" i="37" s="1"/>
  <c r="AA2" i="37"/>
  <c r="K2" i="37" s="1"/>
  <c r="Z2" i="37"/>
  <c r="J2" i="37" s="1"/>
  <c r="I2" i="37"/>
  <c r="B8" i="37"/>
  <c r="U8" i="37"/>
  <c r="D8" i="37" s="1"/>
  <c r="E8" i="37" s="1"/>
  <c r="B4" i="37"/>
  <c r="U4" i="37"/>
  <c r="D4" i="37" s="1"/>
  <c r="E4" i="37" s="1"/>
  <c r="B9" i="37"/>
  <c r="U9" i="37"/>
  <c r="D9" i="37" s="1"/>
  <c r="E9" i="37" s="1"/>
  <c r="B13" i="37"/>
  <c r="U13" i="37"/>
  <c r="D13" i="37" s="1"/>
  <c r="E13" i="37" s="1"/>
  <c r="B17" i="37"/>
  <c r="U17" i="37"/>
  <c r="D17" i="37" s="1"/>
  <c r="E17" i="37" s="1"/>
  <c r="B5" i="37"/>
  <c r="U5" i="37"/>
  <c r="D5" i="37" s="1"/>
  <c r="E5" i="37" s="1"/>
  <c r="AA4" i="37"/>
  <c r="K4" i="37" s="1"/>
  <c r="AA6" i="37"/>
  <c r="K6" i="37" s="1"/>
  <c r="I6" i="37"/>
  <c r="Z6" i="37"/>
  <c r="J6" i="37" s="1"/>
  <c r="AA7" i="37"/>
  <c r="K7" i="37" s="1"/>
  <c r="I3" i="37"/>
  <c r="Z4" i="37"/>
  <c r="J4" i="37" s="1"/>
  <c r="Y5" i="37"/>
  <c r="I7" i="37"/>
  <c r="Z8" i="37"/>
  <c r="J8" i="37" s="1"/>
  <c r="Y9" i="37"/>
  <c r="I11" i="37"/>
  <c r="Z12" i="37"/>
  <c r="J12" i="37" s="1"/>
  <c r="Y13" i="37"/>
  <c r="I15" i="37"/>
  <c r="Z16" i="37"/>
  <c r="J16" i="37" s="1"/>
  <c r="Y17" i="37"/>
  <c r="I4" i="37"/>
  <c r="I8" i="37"/>
  <c r="I12" i="37"/>
  <c r="I16" i="37"/>
  <c r="C23" i="40" l="1"/>
  <c r="C26" i="40" s="1"/>
  <c r="L3" i="40"/>
  <c r="L4" i="40" s="1"/>
  <c r="AA9" i="37"/>
  <c r="K9" i="37" s="1"/>
  <c r="I9" i="37"/>
  <c r="Z9" i="37"/>
  <c r="J9" i="37" s="1"/>
  <c r="U10" i="37"/>
  <c r="D10" i="37" s="1"/>
  <c r="E10" i="37" s="1"/>
  <c r="Z10" i="37"/>
  <c r="J10" i="37" s="1"/>
  <c r="B10" i="37"/>
  <c r="AA13" i="37"/>
  <c r="K13" i="37" s="1"/>
  <c r="I13" i="37"/>
  <c r="Z13" i="37"/>
  <c r="J13" i="37" s="1"/>
  <c r="AA5" i="37"/>
  <c r="K5" i="37" s="1"/>
  <c r="I5" i="37"/>
  <c r="Z5" i="37"/>
  <c r="J5" i="37" s="1"/>
  <c r="U14" i="37"/>
  <c r="D14" i="37" s="1"/>
  <c r="E14" i="37" s="1"/>
  <c r="Z14" i="37"/>
  <c r="J14" i="37" s="1"/>
  <c r="B14" i="37"/>
  <c r="AA17" i="37"/>
  <c r="K17" i="37" s="1"/>
  <c r="I17" i="37"/>
  <c r="Z17" i="37"/>
  <c r="J17" i="37" s="1"/>
  <c r="U18" i="37"/>
  <c r="D18" i="37" s="1"/>
  <c r="E18" i="37" s="1"/>
  <c r="Z18" i="37"/>
  <c r="J18" i="37" s="1"/>
  <c r="B18" i="37"/>
  <c r="C28" i="40" l="1"/>
  <c r="P2" i="40"/>
  <c r="S2" i="40" s="1"/>
  <c r="C27" i="40"/>
  <c r="G17" i="30"/>
  <c r="E2" i="30"/>
  <c r="C19" i="30" l="1"/>
  <c r="C25" i="30" l="1"/>
  <c r="C14" i="30"/>
  <c r="C24" i="30" s="1"/>
  <c r="C9" i="30"/>
  <c r="O8" i="30"/>
  <c r="H8" i="30"/>
  <c r="J8" i="30" s="1"/>
  <c r="K8" i="30" s="1"/>
  <c r="L8" i="30" s="1"/>
  <c r="N8" i="30" s="1"/>
  <c r="N9" i="30" s="1"/>
  <c r="N4" i="30"/>
  <c r="C4" i="30" l="1"/>
  <c r="C22" i="30" s="1"/>
  <c r="J2" i="30"/>
  <c r="L2" i="30" s="1"/>
  <c r="I8" i="30"/>
  <c r="M8" i="30"/>
  <c r="M9" i="30" s="1"/>
  <c r="L3" i="30"/>
  <c r="C23" i="30"/>
  <c r="O9" i="30"/>
  <c r="C29" i="30" s="1"/>
  <c r="C26" i="30" l="1"/>
  <c r="P2" i="30" s="1"/>
  <c r="S2" i="30" s="1"/>
  <c r="L4" i="30"/>
  <c r="C27" i="30" l="1"/>
  <c r="C28" i="30"/>
</calcChain>
</file>

<file path=xl/sharedStrings.xml><?xml version="1.0" encoding="utf-8"?>
<sst xmlns="http://schemas.openxmlformats.org/spreadsheetml/2006/main" count="316" uniqueCount="147">
  <si>
    <t>Year Of Const.</t>
  </si>
  <si>
    <t>Valuation Year</t>
  </si>
  <si>
    <t>Total Life of Structure</t>
  </si>
  <si>
    <t>% of the depreciation rate to be deducted</t>
  </si>
  <si>
    <t>% Value</t>
  </si>
  <si>
    <t>Full Rate</t>
  </si>
  <si>
    <t>Rate</t>
  </si>
  <si>
    <t>Value</t>
  </si>
  <si>
    <t>Total Value</t>
  </si>
  <si>
    <t>Realisable Value</t>
  </si>
  <si>
    <t>Distress Value</t>
  </si>
  <si>
    <t>land area</t>
  </si>
  <si>
    <t>Land Development</t>
  </si>
  <si>
    <t>Land Value</t>
  </si>
  <si>
    <t>Structure Value</t>
  </si>
  <si>
    <t>Land Development Value</t>
  </si>
  <si>
    <t>Final Depreciated Rate to be considered</t>
  </si>
  <si>
    <t>Final Depreciated Value to be considered</t>
  </si>
  <si>
    <t xml:space="preserve"> Value</t>
  </si>
  <si>
    <t>Built up area</t>
  </si>
  <si>
    <t>Interior and other Development</t>
  </si>
  <si>
    <t>Interior and Other Development</t>
  </si>
  <si>
    <t>Insurable Value / Full Value</t>
  </si>
  <si>
    <t xml:space="preserve">Sr. No. </t>
  </si>
  <si>
    <t>Insurable Value</t>
  </si>
  <si>
    <t>Government value</t>
  </si>
  <si>
    <t>Depreciation</t>
  </si>
  <si>
    <t>Particulars</t>
  </si>
  <si>
    <t>Balance Life of Structures in Years</t>
  </si>
  <si>
    <t>Age Of Build. In Years</t>
  </si>
  <si>
    <t xml:space="preserve">Built Up Area </t>
  </si>
  <si>
    <r>
      <t>(</t>
    </r>
    <r>
      <rPr>
        <b/>
        <sz val="11"/>
        <rFont val="Rupee Foradian"/>
        <family val="2"/>
      </rPr>
      <t>`</t>
    </r>
    <r>
      <rPr>
        <b/>
        <sz val="11"/>
        <rFont val="Calibri"/>
        <family val="2"/>
      </rPr>
      <t>)</t>
    </r>
  </si>
  <si>
    <r>
      <t>(</t>
    </r>
    <r>
      <rPr>
        <b/>
        <sz val="11"/>
        <color rgb="FFFF0000"/>
        <rFont val="Rupee Foradian"/>
        <family val="2"/>
      </rPr>
      <t>`</t>
    </r>
    <r>
      <rPr>
        <b/>
        <sz val="11"/>
        <color rgb="FFFF0000"/>
        <rFont val="Calibri"/>
        <family val="2"/>
      </rPr>
      <t>)</t>
    </r>
  </si>
  <si>
    <t>Rent</t>
  </si>
  <si>
    <t>Property Value</t>
  </si>
  <si>
    <t>Value as on today</t>
  </si>
  <si>
    <t>Govt. rate</t>
  </si>
  <si>
    <t>Sq. Ft.</t>
  </si>
  <si>
    <t>Sq. Mt.</t>
  </si>
  <si>
    <t>(Sq. M.)</t>
  </si>
  <si>
    <t>Land area in Sq. M.</t>
  </si>
  <si>
    <t>Rate on Sq. M.</t>
  </si>
  <si>
    <t>Rate on Sq. Ft.</t>
  </si>
  <si>
    <t>Date</t>
  </si>
  <si>
    <t>Land in Hector</t>
  </si>
  <si>
    <t>Land in Acre</t>
  </si>
  <si>
    <t>Land in Guntha</t>
  </si>
  <si>
    <t>Land in Sq. Yard</t>
  </si>
  <si>
    <t>Land in Sq. Ft.</t>
  </si>
  <si>
    <t>Land in Sq. M.</t>
  </si>
  <si>
    <t>Construction Area</t>
  </si>
  <si>
    <t>Cost of Construction</t>
  </si>
  <si>
    <t>Construction value</t>
  </si>
  <si>
    <t>Land Value (Including Land development)</t>
  </si>
  <si>
    <t>Land Rate (Including Development) per Sq. M.</t>
  </si>
  <si>
    <t>Land Rate (Including Development) per Sq. Yard.</t>
  </si>
  <si>
    <t xml:space="preserve">Sale Deed of Agricultural Land </t>
  </si>
  <si>
    <t>Seller</t>
  </si>
  <si>
    <t>Buyer</t>
  </si>
  <si>
    <t>Smt. Kalabed W/o. Dr. Kiritbai Patel</t>
  </si>
  <si>
    <t>Dr. Manjushri W/o. Dr. Vinod Bhandari &amp; Shri. Umesh S/o. Shri. Shri. Jagannath Trivedi</t>
  </si>
  <si>
    <t>Gram</t>
  </si>
  <si>
    <t>Bavrasla</t>
  </si>
  <si>
    <t>Tesil</t>
  </si>
  <si>
    <t>Sanwer</t>
  </si>
  <si>
    <t>Dist</t>
  </si>
  <si>
    <t>Indore</t>
  </si>
  <si>
    <t>Patwari Halka</t>
  </si>
  <si>
    <t>Survey No. 159/1/2/2</t>
  </si>
  <si>
    <t>Area</t>
  </si>
  <si>
    <t>Hectare</t>
  </si>
  <si>
    <t>Boundary</t>
  </si>
  <si>
    <t>East</t>
  </si>
  <si>
    <t>West</t>
  </si>
  <si>
    <t>North</t>
  </si>
  <si>
    <t>South</t>
  </si>
  <si>
    <t>Land of Ashok Jaiswal</t>
  </si>
  <si>
    <t>Govt. Road</t>
  </si>
  <si>
    <t>Land of Govardhar Mandir</t>
  </si>
  <si>
    <t>Rs. 377500/-</t>
  </si>
  <si>
    <t xml:space="preserve">dated </t>
  </si>
  <si>
    <t>9.11.2004</t>
  </si>
  <si>
    <t xml:space="preserve">Reg. No. </t>
  </si>
  <si>
    <t>A1/1203</t>
  </si>
  <si>
    <t>14.12.2004</t>
  </si>
  <si>
    <t>Shri. Kiritbai S/o. Shri. Ramanbai Patil (HUF)</t>
  </si>
  <si>
    <t>Dr. Vinod S/o. Shri. Shaitanmal Bhandari</t>
  </si>
  <si>
    <t>Survey No. 159/1/2/1</t>
  </si>
  <si>
    <t>Balance Land of Survey No. 159/1/2</t>
  </si>
  <si>
    <t>Rs. 283500/-</t>
  </si>
  <si>
    <t>A1/1204</t>
  </si>
  <si>
    <t>Bhanwarasala</t>
  </si>
  <si>
    <t>Malharganj</t>
  </si>
  <si>
    <t>Highline Heritage</t>
  </si>
  <si>
    <t>(Malharganj)</t>
  </si>
  <si>
    <t>Sai Machine Tools Pvt. Ltd.</t>
  </si>
  <si>
    <t>Dr. Shri. Vinod Bhandari S/o. Shri. Shaitanmal Bhandari &amp; Dr. Smt. Manjushri Bhandari W/o. Shri. Dr. Shri. Vinod Bhandari</t>
  </si>
  <si>
    <t>Survey No. 159/2</t>
  </si>
  <si>
    <t>10.10.2005</t>
  </si>
  <si>
    <t>A1/1135</t>
  </si>
  <si>
    <t>17.10.2005</t>
  </si>
  <si>
    <t xml:space="preserve">Land of Shri. Gangaram </t>
  </si>
  <si>
    <t>Land of Shri. Umesh Trivedi</t>
  </si>
  <si>
    <t>Road</t>
  </si>
  <si>
    <t>Land of Mandir</t>
  </si>
  <si>
    <t>Rs. 1400000/-</t>
  </si>
  <si>
    <t>Release Deed</t>
  </si>
  <si>
    <t>Releaser</t>
  </si>
  <si>
    <t>Shri. Umewsh Trivedi S/o. Shri. Jagannath Trivedi</t>
  </si>
  <si>
    <t>Releasee</t>
  </si>
  <si>
    <t>Smt. Dr. Manjushri Bhandari W/o. Dr. Vinod Bhandari</t>
  </si>
  <si>
    <t>Survey No. 159/1/2/2/0001</t>
  </si>
  <si>
    <t>Balance land</t>
  </si>
  <si>
    <t>Road Cutting</t>
  </si>
  <si>
    <t>50% Right</t>
  </si>
  <si>
    <t>Ashok Jaiswal's Land (presently Dr. Manjushree Bhandari's Land</t>
  </si>
  <si>
    <t>Road (Ujjain Road)</t>
  </si>
  <si>
    <t>Land of Survey No. 159/1/2</t>
  </si>
  <si>
    <t xml:space="preserve">Land of Govardhannath Mandir </t>
  </si>
  <si>
    <t>T &amp; CP Approved Letter</t>
  </si>
  <si>
    <t>Survey No.</t>
  </si>
  <si>
    <t>159/2</t>
  </si>
  <si>
    <t>159/1/2/3/1</t>
  </si>
  <si>
    <t>159/1/2/2/1</t>
  </si>
  <si>
    <t>159/1/1/1</t>
  </si>
  <si>
    <t>159/1/2/1/1</t>
  </si>
  <si>
    <t>Sq. M.</t>
  </si>
  <si>
    <t>As per Building Letter</t>
  </si>
  <si>
    <t>Land Aera</t>
  </si>
  <si>
    <t>15064.11 Sq. M.</t>
  </si>
  <si>
    <t>As per Development Agreement</t>
  </si>
  <si>
    <t>Commercial</t>
  </si>
  <si>
    <t>159/1/2/1 (batankan 159/1/2/1/1</t>
  </si>
  <si>
    <t>Paiki</t>
  </si>
  <si>
    <t>Sq, M.</t>
  </si>
  <si>
    <t>Construction in this land only</t>
  </si>
  <si>
    <t>After Road Cutting</t>
  </si>
  <si>
    <t>Total</t>
  </si>
  <si>
    <t>Bhulekha Record</t>
  </si>
  <si>
    <t>Survey No. 159/1/1 (S)</t>
  </si>
  <si>
    <t>Survey No. 159/1/2/3(S)</t>
  </si>
  <si>
    <t>in the name of Anil So. Manakchand</t>
  </si>
  <si>
    <t>in the name of Abhay Manakchand</t>
  </si>
  <si>
    <t>No Agreement</t>
  </si>
  <si>
    <t xml:space="preserve">T &amp; CP </t>
  </si>
  <si>
    <t>3.278 Hectare</t>
  </si>
  <si>
    <t>159/1/2/1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</si>
</sst>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_ * #,##0.00_ ;_ * \-#,##0.00_ ;_ * &quot;-&quot;??_ ;_ @_ "/>
    <numFmt numFmtId="165" formatCode="0.000"/>
    <numFmt numFmtId="166" formatCode="_ * #,##0_ ;_ * \-#,##0_ ;_ * &quot;-&quot;??_ ;_ @_ "/>
    <numFmt numFmtId="167" formatCode="#,##0.000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b/>
      <sz val="11"/>
      <name val="Calibri"/>
      <family val="2"/>
    </font>
    <font>
      <b/>
      <sz val="10"/>
      <color rgb="FFFF0000"/>
      <name val="Arial Narrow"/>
      <family val="2"/>
    </font>
    <font>
      <b/>
      <sz val="11"/>
      <color rgb="FFFF0000"/>
      <name val="Calibri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sz val="11"/>
      <color rgb="FF000000"/>
      <name val="Arial Narrow"/>
      <family val="2"/>
    </font>
    <font>
      <b/>
      <sz val="11"/>
      <name val="Rupee Foradian"/>
      <family val="2"/>
    </font>
    <font>
      <b/>
      <sz val="11"/>
      <color rgb="FFFF0000"/>
      <name val="Rupee Foradian"/>
      <family val="2"/>
    </font>
    <font>
      <b/>
      <sz val="11"/>
      <color rgb="FF000000"/>
      <name val="Arial Narrow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B05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5" fillId="0" borderId="0" applyFont="0" applyFill="0" applyBorder="0" applyAlignment="0" applyProtection="0"/>
  </cellStyleXfs>
  <cellXfs count="95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2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top" wrapText="1" shrinkToFit="1"/>
    </xf>
    <xf numFmtId="0" fontId="6" fillId="0" borderId="1" xfId="0" applyFont="1" applyBorder="1" applyAlignment="1">
      <alignment horizontal="center" vertical="top" wrapText="1" shrinkToFit="1"/>
    </xf>
    <xf numFmtId="0" fontId="3" fillId="0" borderId="0" xfId="0" applyFont="1"/>
    <xf numFmtId="0" fontId="7" fillId="0" borderId="1" xfId="0" applyFont="1" applyBorder="1" applyAlignment="1">
      <alignment horizontal="center" vertical="top" wrapText="1" shrinkToFit="1"/>
    </xf>
    <xf numFmtId="0" fontId="8" fillId="0" borderId="0" xfId="0" applyFont="1" applyAlignment="1">
      <alignment horizontal="center" vertical="top"/>
    </xf>
    <xf numFmtId="0" fontId="1" fillId="0" borderId="0" xfId="0" applyFont="1" applyAlignment="1">
      <alignment vertical="top"/>
    </xf>
    <xf numFmtId="0" fontId="3" fillId="0" borderId="0" xfId="0" applyFont="1" applyAlignment="1">
      <alignment vertical="top"/>
    </xf>
    <xf numFmtId="0" fontId="8" fillId="0" borderId="0" xfId="0" applyFont="1" applyAlignment="1">
      <alignment wrapText="1"/>
    </xf>
    <xf numFmtId="4" fontId="3" fillId="0" borderId="1" xfId="0" applyNumberFormat="1" applyFont="1" applyBorder="1" applyAlignment="1">
      <alignment vertical="top"/>
    </xf>
    <xf numFmtId="4" fontId="3" fillId="0" borderId="0" xfId="0" applyNumberFormat="1" applyFont="1" applyAlignment="1">
      <alignment vertical="top"/>
    </xf>
    <xf numFmtId="4" fontId="1" fillId="0" borderId="0" xfId="0" applyNumberFormat="1" applyFont="1" applyAlignment="1">
      <alignment vertical="top"/>
    </xf>
    <xf numFmtId="4" fontId="1" fillId="0" borderId="0" xfId="0" applyNumberFormat="1" applyFont="1"/>
    <xf numFmtId="4" fontId="10" fillId="0" borderId="0" xfId="0" applyNumberFormat="1" applyFont="1"/>
    <xf numFmtId="0" fontId="9" fillId="0" borderId="0" xfId="0" applyFont="1"/>
    <xf numFmtId="0" fontId="1" fillId="0" borderId="1" xfId="0" applyFont="1" applyBorder="1" applyAlignment="1">
      <alignment horizontal="center" wrapText="1"/>
    </xf>
    <xf numFmtId="0" fontId="9" fillId="0" borderId="1" xfId="0" applyFont="1" applyBorder="1"/>
    <xf numFmtId="4" fontId="9" fillId="0" borderId="0" xfId="0" applyNumberFormat="1" applyFont="1" applyAlignment="1">
      <alignment vertical="top"/>
    </xf>
    <xf numFmtId="0" fontId="1" fillId="0" borderId="0" xfId="0" applyFont="1" applyAlignment="1">
      <alignment horizontal="right" vertical="top" wrapText="1"/>
    </xf>
    <xf numFmtId="0" fontId="11" fillId="0" borderId="0" xfId="0" applyFont="1" applyAlignment="1">
      <alignment horizontal="left" vertical="top" wrapText="1"/>
    </xf>
    <xf numFmtId="0" fontId="8" fillId="0" borderId="0" xfId="0" applyFont="1" applyAlignment="1">
      <alignment horizontal="center" vertical="top" wrapText="1"/>
    </xf>
    <xf numFmtId="0" fontId="1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vertical="top" wrapText="1" shrinkToFit="1"/>
    </xf>
    <xf numFmtId="0" fontId="6" fillId="0" borderId="1" xfId="0" applyFont="1" applyBorder="1" applyAlignment="1">
      <alignment horizontal="center" vertical="top" wrapText="1"/>
    </xf>
    <xf numFmtId="0" fontId="1" fillId="0" borderId="1" xfId="0" applyFont="1" applyBorder="1" applyAlignment="1">
      <alignment vertical="top" wrapText="1"/>
    </xf>
    <xf numFmtId="0" fontId="1" fillId="0" borderId="1" xfId="0" applyFont="1" applyBorder="1" applyAlignment="1">
      <alignment horizontal="center" vertical="top"/>
    </xf>
    <xf numFmtId="0" fontId="9" fillId="0" borderId="1" xfId="0" applyFont="1" applyBorder="1" applyAlignment="1">
      <alignment horizontal="right" vertical="top" wrapText="1"/>
    </xf>
    <xf numFmtId="3" fontId="9" fillId="0" borderId="1" xfId="0" applyNumberFormat="1" applyFont="1" applyBorder="1" applyAlignment="1">
      <alignment vertical="top"/>
    </xf>
    <xf numFmtId="3" fontId="3" fillId="0" borderId="0" xfId="0" applyNumberFormat="1" applyFont="1"/>
    <xf numFmtId="1" fontId="1" fillId="0" borderId="0" xfId="0" applyNumberFormat="1" applyFont="1"/>
    <xf numFmtId="1" fontId="3" fillId="0" borderId="0" xfId="0" applyNumberFormat="1" applyFont="1"/>
    <xf numFmtId="3" fontId="11" fillId="0" borderId="1" xfId="0" applyNumberFormat="1" applyFont="1" applyBorder="1" applyAlignment="1">
      <alignment horizontal="right" vertical="top" wrapText="1"/>
    </xf>
    <xf numFmtId="3" fontId="3" fillId="0" borderId="1" xfId="0" applyNumberFormat="1" applyFont="1" applyBorder="1" applyAlignment="1">
      <alignment vertical="top"/>
    </xf>
    <xf numFmtId="3" fontId="3" fillId="0" borderId="1" xfId="0" applyNumberFormat="1" applyFont="1" applyBorder="1"/>
    <xf numFmtId="3" fontId="9" fillId="0" borderId="1" xfId="0" applyNumberFormat="1" applyFont="1" applyBorder="1"/>
    <xf numFmtId="3" fontId="10" fillId="0" borderId="0" xfId="0" applyNumberFormat="1" applyFont="1"/>
    <xf numFmtId="0" fontId="8" fillId="0" borderId="0" xfId="0" applyFont="1"/>
    <xf numFmtId="3" fontId="8" fillId="0" borderId="0" xfId="0" applyNumberFormat="1" applyFont="1"/>
    <xf numFmtId="4" fontId="8" fillId="0" borderId="0" xfId="0" applyNumberFormat="1" applyFont="1"/>
    <xf numFmtId="3" fontId="1" fillId="0" borderId="0" xfId="0" applyNumberFormat="1" applyFont="1" applyAlignment="1">
      <alignment vertical="top"/>
    </xf>
    <xf numFmtId="3" fontId="1" fillId="0" borderId="0" xfId="0" applyNumberFormat="1" applyFont="1"/>
    <xf numFmtId="0" fontId="1" fillId="0" borderId="0" xfId="0" applyFont="1" applyAlignment="1">
      <alignment horizontal="center" vertical="center" wrapText="1"/>
    </xf>
    <xf numFmtId="4" fontId="1" fillId="0" borderId="0" xfId="0" applyNumberFormat="1" applyFont="1" applyAlignment="1">
      <alignment horizontal="right" vertical="center" wrapText="1"/>
    </xf>
    <xf numFmtId="0" fontId="3" fillId="0" borderId="0" xfId="0" applyFont="1" applyAlignment="1">
      <alignment horizontal="left" vertical="center" wrapText="1"/>
    </xf>
    <xf numFmtId="165" fontId="3" fillId="0" borderId="0" xfId="0" applyNumberFormat="1" applyFont="1"/>
    <xf numFmtId="0" fontId="1" fillId="0" borderId="1" xfId="0" applyFont="1" applyBorder="1" applyAlignment="1">
      <alignment vertical="top"/>
    </xf>
    <xf numFmtId="0" fontId="3" fillId="0" borderId="1" xfId="0" applyFont="1" applyBorder="1" applyAlignment="1">
      <alignment vertical="top"/>
    </xf>
    <xf numFmtId="3" fontId="1" fillId="0" borderId="1" xfId="0" applyNumberFormat="1" applyFont="1" applyBorder="1" applyAlignment="1">
      <alignment vertical="top"/>
    </xf>
    <xf numFmtId="0" fontId="1" fillId="0" borderId="0" xfId="0" applyFont="1" applyAlignment="1">
      <alignment vertical="top" wrapText="1"/>
    </xf>
    <xf numFmtId="0" fontId="3" fillId="0" borderId="0" xfId="0" applyFont="1" applyAlignment="1">
      <alignment horizontal="left" vertical="top" wrapText="1"/>
    </xf>
    <xf numFmtId="0" fontId="8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1" fillId="0" borderId="1" xfId="0" applyFont="1" applyBorder="1"/>
    <xf numFmtId="0" fontId="3" fillId="0" borderId="1" xfId="0" applyFont="1" applyBorder="1" applyAlignment="1">
      <alignment horizontal="center" wrapText="1"/>
    </xf>
    <xf numFmtId="0" fontId="3" fillId="0" borderId="0" xfId="0" applyFont="1" applyAlignment="1">
      <alignment horizontal="right"/>
    </xf>
    <xf numFmtId="0" fontId="14" fillId="0" borderId="0" xfId="0" applyFont="1" applyAlignment="1">
      <alignment horizontal="justify" vertical="center" wrapText="1"/>
    </xf>
    <xf numFmtId="0" fontId="14" fillId="0" borderId="0" xfId="0" applyFont="1" applyAlignment="1">
      <alignment horizontal="center" vertical="center" wrapText="1"/>
    </xf>
    <xf numFmtId="4" fontId="14" fillId="0" borderId="0" xfId="0" applyNumberFormat="1" applyFont="1" applyAlignment="1">
      <alignment horizontal="right" vertical="center" wrapText="1"/>
    </xf>
    <xf numFmtId="0" fontId="14" fillId="0" borderId="0" xfId="0" applyFont="1" applyAlignment="1">
      <alignment vertical="center"/>
    </xf>
    <xf numFmtId="0" fontId="1" fillId="0" borderId="0" xfId="0" applyFont="1" applyAlignment="1">
      <alignment horizontal="justify" vertical="center" wrapText="1"/>
    </xf>
    <xf numFmtId="4" fontId="8" fillId="0" borderId="1" xfId="0" applyNumberFormat="1" applyFont="1" applyBorder="1" applyAlignment="1">
      <alignment vertical="top"/>
    </xf>
    <xf numFmtId="0" fontId="1" fillId="0" borderId="0" xfId="0" applyFont="1" applyAlignment="1">
      <alignment horizontal="right" vertical="center" wrapText="1"/>
    </xf>
    <xf numFmtId="0" fontId="8" fillId="0" borderId="0" xfId="0" applyFont="1" applyAlignment="1">
      <alignment horizontal="justify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/>
    </xf>
    <xf numFmtId="2" fontId="1" fillId="0" borderId="0" xfId="0" applyNumberFormat="1" applyFont="1" applyAlignment="1">
      <alignment horizontal="center"/>
    </xf>
    <xf numFmtId="2" fontId="8" fillId="0" borderId="0" xfId="0" applyNumberFormat="1" applyFont="1" applyAlignment="1">
      <alignment horizontal="center"/>
    </xf>
    <xf numFmtId="0" fontId="1" fillId="0" borderId="0" xfId="0" applyFont="1" applyAlignment="1">
      <alignment vertical="center"/>
    </xf>
    <xf numFmtId="2" fontId="9" fillId="2" borderId="1" xfId="0" applyNumberFormat="1" applyFont="1" applyFill="1" applyBorder="1" applyAlignment="1">
      <alignment vertical="top" wrapText="1"/>
    </xf>
    <xf numFmtId="0" fontId="2" fillId="0" borderId="1" xfId="0" applyFont="1" applyBorder="1" applyAlignment="1">
      <alignment horizontal="center" wrapText="1"/>
    </xf>
    <xf numFmtId="0" fontId="7" fillId="0" borderId="0" xfId="0" applyFont="1" applyAlignment="1">
      <alignment horizontal="center" vertical="top" wrapText="1" shrinkToFit="1"/>
    </xf>
    <xf numFmtId="166" fontId="3" fillId="0" borderId="0" xfId="1" applyNumberFormat="1" applyFont="1"/>
    <xf numFmtId="3" fontId="1" fillId="0" borderId="1" xfId="0" applyNumberFormat="1" applyFont="1" applyBorder="1"/>
    <xf numFmtId="3" fontId="16" fillId="0" borderId="0" xfId="0" applyNumberFormat="1" applyFont="1" applyAlignment="1">
      <alignment wrapText="1"/>
    </xf>
    <xf numFmtId="3" fontId="0" fillId="0" borderId="0" xfId="0" applyNumberFormat="1" applyAlignment="1">
      <alignment wrapText="1"/>
    </xf>
    <xf numFmtId="3" fontId="0" fillId="0" borderId="0" xfId="0" applyNumberFormat="1" applyAlignment="1">
      <alignment horizontal="center" wrapText="1"/>
    </xf>
    <xf numFmtId="3" fontId="16" fillId="0" borderId="0" xfId="0" applyNumberFormat="1" applyFont="1"/>
    <xf numFmtId="3" fontId="16" fillId="2" borderId="0" xfId="0" applyNumberFormat="1" applyFont="1" applyFill="1"/>
    <xf numFmtId="3" fontId="0" fillId="0" borderId="0" xfId="0" applyNumberFormat="1"/>
    <xf numFmtId="0" fontId="17" fillId="0" borderId="0" xfId="0" applyFont="1"/>
    <xf numFmtId="0" fontId="16" fillId="0" borderId="0" xfId="0" applyFont="1"/>
    <xf numFmtId="0" fontId="18" fillId="0" borderId="0" xfId="0" applyFont="1"/>
    <xf numFmtId="0" fontId="11" fillId="0" borderId="0" xfId="0" applyFont="1" applyAlignment="1">
      <alignment horizontal="left" vertical="center" wrapText="1"/>
    </xf>
    <xf numFmtId="167" fontId="11" fillId="0" borderId="0" xfId="0" applyNumberFormat="1" applyFont="1" applyAlignment="1">
      <alignment horizontal="right" vertical="center" wrapText="1"/>
    </xf>
    <xf numFmtId="49" fontId="9" fillId="0" borderId="0" xfId="0" applyNumberFormat="1" applyFont="1" applyAlignment="1">
      <alignment horizontal="left"/>
    </xf>
    <xf numFmtId="165" fontId="9" fillId="0" borderId="0" xfId="0" applyNumberFormat="1" applyFont="1"/>
    <xf numFmtId="164" fontId="0" fillId="0" borderId="0" xfId="1" applyFont="1"/>
    <xf numFmtId="4" fontId="1" fillId="0" borderId="1" xfId="0" applyNumberFormat="1" applyFont="1" applyBorder="1"/>
    <xf numFmtId="0" fontId="8" fillId="0" borderId="3" xfId="0" applyFont="1" applyBorder="1" applyAlignment="1">
      <alignment horizontal="left" vertical="top" wrapText="1"/>
    </xf>
    <xf numFmtId="0" fontId="8" fillId="0" borderId="4" xfId="0" applyFont="1" applyBorder="1" applyAlignment="1">
      <alignment horizontal="left" vertical="top" wrapText="1"/>
    </xf>
    <xf numFmtId="0" fontId="8" fillId="0" borderId="2" xfId="0" applyFont="1" applyBorder="1" applyAlignment="1">
      <alignment horizontal="left" vertical="top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878E38-C5FB-AF58-F717-ADB33D29D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E0961F-BAD9-97A9-8114-79C083160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5654B3-A2B4-AC1C-5CE4-1BBC1764B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A0CB31-EE1F-B296-6DCD-6477C0115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9"/>
  <sheetViews>
    <sheetView zoomScaleNormal="100" workbookViewId="0">
      <selection sqref="A1:XFD1048576"/>
    </sheetView>
  </sheetViews>
  <sheetFormatPr defaultRowHeight="15" x14ac:dyDescent="0.25"/>
  <cols>
    <col min="1" max="1" width="6.85546875" customWidth="1"/>
    <col min="2" max="2" width="18.42578125" customWidth="1"/>
    <col min="3" max="3" width="16.28515625" bestFit="1" customWidth="1"/>
    <col min="5" max="5" width="24.5703125" customWidth="1"/>
    <col min="6" max="6" width="17" customWidth="1"/>
    <col min="7" max="7" width="16.28515625" customWidth="1"/>
    <col min="8" max="8" width="14.42578125" customWidth="1"/>
    <col min="9" max="9" width="16.28515625" customWidth="1"/>
    <col min="10" max="10" width="13.28515625" customWidth="1"/>
    <col min="11" max="11" width="13.85546875" customWidth="1"/>
    <col min="12" max="12" width="15.7109375" customWidth="1"/>
    <col min="13" max="13" width="11.5703125" customWidth="1"/>
    <col min="14" max="14" width="12" customWidth="1"/>
    <col min="15" max="15" width="16" customWidth="1"/>
    <col min="16" max="16" width="15.7109375" customWidth="1"/>
  </cols>
  <sheetData>
    <row r="1" spans="1:19" ht="16.5" x14ac:dyDescent="0.3">
      <c r="A1" s="24"/>
      <c r="B1" s="11" t="s">
        <v>13</v>
      </c>
      <c r="C1" s="24" t="s">
        <v>38</v>
      </c>
      <c r="D1" s="1"/>
      <c r="E1" s="1"/>
      <c r="K1" s="6" t="s">
        <v>25</v>
      </c>
      <c r="L1" s="1"/>
      <c r="M1" s="6"/>
      <c r="N1" s="6"/>
      <c r="O1" s="6" t="s">
        <v>33</v>
      </c>
      <c r="P1" s="1"/>
      <c r="Q1" s="1"/>
      <c r="R1" s="1"/>
      <c r="S1" s="1"/>
    </row>
    <row r="2" spans="1:19" ht="16.5" x14ac:dyDescent="0.3">
      <c r="A2" s="24"/>
      <c r="B2" s="18" t="s">
        <v>11</v>
      </c>
      <c r="C2" s="76">
        <v>25620</v>
      </c>
      <c r="D2" s="56">
        <v>10.763999999999999</v>
      </c>
      <c r="E2" s="4">
        <f>C2/D2</f>
        <v>2380.1560758082501</v>
      </c>
      <c r="F2" s="4" t="s">
        <v>37</v>
      </c>
      <c r="G2" s="55"/>
      <c r="H2" s="1"/>
      <c r="I2" s="1"/>
      <c r="J2" s="44">
        <f>C2</f>
        <v>25620</v>
      </c>
      <c r="K2" s="44">
        <f>M4</f>
        <v>13500</v>
      </c>
      <c r="L2" s="32">
        <f>J2*K2</f>
        <v>345870000</v>
      </c>
      <c r="M2" s="6"/>
      <c r="N2" s="6"/>
      <c r="O2" s="40" t="s">
        <v>34</v>
      </c>
      <c r="P2" s="41">
        <f>C26</f>
        <v>563640000</v>
      </c>
      <c r="Q2" s="42"/>
      <c r="R2" s="6" t="s">
        <v>33</v>
      </c>
      <c r="S2" s="16">
        <f>P2*0.025/12</f>
        <v>1174250</v>
      </c>
    </row>
    <row r="3" spans="1:19" ht="16.5" x14ac:dyDescent="0.3">
      <c r="A3" s="24"/>
      <c r="B3" s="68" t="s">
        <v>6</v>
      </c>
      <c r="C3" s="31">
        <v>22000</v>
      </c>
      <c r="D3" s="12"/>
      <c r="E3" s="19"/>
      <c r="F3" s="19"/>
      <c r="G3" s="13"/>
      <c r="H3" s="1"/>
      <c r="I3" s="1"/>
      <c r="J3" s="33"/>
      <c r="K3" s="34"/>
      <c r="L3" s="32">
        <f>N9</f>
        <v>0</v>
      </c>
      <c r="M3" s="58" t="s">
        <v>36</v>
      </c>
      <c r="N3" s="6"/>
      <c r="O3" s="40"/>
      <c r="P3" s="41"/>
      <c r="Q3" s="42"/>
      <c r="R3" s="6"/>
      <c r="S3" s="16"/>
    </row>
    <row r="4" spans="1:19" ht="16.5" x14ac:dyDescent="0.3">
      <c r="A4" s="24"/>
      <c r="B4" s="57" t="s">
        <v>18</v>
      </c>
      <c r="C4" s="37">
        <f>ROUND((C2*C3),0)</f>
        <v>563640000</v>
      </c>
      <c r="D4" s="56"/>
      <c r="E4" s="56"/>
      <c r="F4" s="19"/>
      <c r="G4" s="17"/>
      <c r="H4" s="6"/>
      <c r="I4" s="6"/>
      <c r="J4" s="34"/>
      <c r="L4" s="32">
        <f>SUM(L2:L3)</f>
        <v>345870000</v>
      </c>
      <c r="M4" s="32">
        <v>13500</v>
      </c>
      <c r="N4" s="34">
        <f>M4/10.764</f>
        <v>1254.180602006689</v>
      </c>
      <c r="O4" s="40"/>
      <c r="P4" s="41"/>
      <c r="Q4" s="42"/>
      <c r="R4" s="6"/>
      <c r="S4" s="16"/>
    </row>
    <row r="5" spans="1:19" ht="16.5" x14ac:dyDescent="0.3">
      <c r="A5" s="24"/>
      <c r="B5" s="11" t="s">
        <v>14</v>
      </c>
      <c r="C5" s="1"/>
      <c r="D5" s="1"/>
      <c r="E5" s="1"/>
      <c r="F5" s="6"/>
      <c r="G5" s="6"/>
      <c r="H5" s="6"/>
      <c r="I5" s="6"/>
      <c r="J5" s="1"/>
      <c r="K5" s="6"/>
      <c r="L5" s="1"/>
      <c r="M5" s="6"/>
      <c r="N5" s="6"/>
      <c r="O5" s="6"/>
      <c r="P5" s="1"/>
      <c r="Q5" s="1"/>
      <c r="R5" s="1"/>
      <c r="S5" s="1"/>
    </row>
    <row r="6" spans="1:19" ht="60" x14ac:dyDescent="0.25">
      <c r="A6" s="73" t="s">
        <v>23</v>
      </c>
      <c r="B6" s="4" t="s">
        <v>27</v>
      </c>
      <c r="C6" s="4" t="s">
        <v>30</v>
      </c>
      <c r="D6" s="4" t="s">
        <v>0</v>
      </c>
      <c r="E6" s="4" t="s">
        <v>1</v>
      </c>
      <c r="F6" s="4" t="s">
        <v>2</v>
      </c>
      <c r="G6" s="26" t="s">
        <v>5</v>
      </c>
      <c r="H6" s="5" t="s">
        <v>29</v>
      </c>
      <c r="I6" s="5" t="s">
        <v>28</v>
      </c>
      <c r="J6" s="7" t="s">
        <v>3</v>
      </c>
      <c r="K6" s="7" t="s">
        <v>4</v>
      </c>
      <c r="L6" s="5" t="s">
        <v>16</v>
      </c>
      <c r="M6" s="27" t="s">
        <v>26</v>
      </c>
      <c r="N6" s="5" t="s">
        <v>17</v>
      </c>
      <c r="O6" s="5" t="s">
        <v>22</v>
      </c>
      <c r="P6" s="3"/>
      <c r="Q6" s="3"/>
      <c r="R6" s="3"/>
      <c r="S6" s="3"/>
    </row>
    <row r="7" spans="1:19" x14ac:dyDescent="0.25">
      <c r="A7" s="25"/>
      <c r="B7" s="4"/>
      <c r="C7" s="4" t="s">
        <v>39</v>
      </c>
      <c r="D7" s="4"/>
      <c r="E7" s="4"/>
      <c r="F7" s="4"/>
      <c r="G7" s="26" t="s">
        <v>31</v>
      </c>
      <c r="H7" s="5"/>
      <c r="I7" s="5"/>
      <c r="J7" s="7"/>
      <c r="K7" s="7"/>
      <c r="L7" s="7" t="s">
        <v>32</v>
      </c>
      <c r="M7" s="7" t="s">
        <v>32</v>
      </c>
      <c r="N7" s="7" t="s">
        <v>32</v>
      </c>
      <c r="O7" s="7" t="s">
        <v>32</v>
      </c>
      <c r="P7" s="3"/>
      <c r="Q7" s="74"/>
      <c r="R7" s="74"/>
      <c r="S7" s="3"/>
    </row>
    <row r="8" spans="1:19" ht="36.75" customHeight="1" x14ac:dyDescent="0.25">
      <c r="A8" s="29">
        <v>1</v>
      </c>
      <c r="B8" s="67"/>
      <c r="C8" s="72"/>
      <c r="D8" s="30"/>
      <c r="E8" s="30">
        <v>0</v>
      </c>
      <c r="F8" s="30">
        <v>60</v>
      </c>
      <c r="G8" s="35">
        <v>0</v>
      </c>
      <c r="H8" s="36">
        <f t="shared" ref="H8" si="0">E8-D8</f>
        <v>0</v>
      </c>
      <c r="I8" s="36">
        <f t="shared" ref="I8" si="1">F8-H8</f>
        <v>60</v>
      </c>
      <c r="J8" s="36">
        <f t="shared" ref="J8" si="2">IF(H8&gt;=5,90*H8/F8,0)</f>
        <v>0</v>
      </c>
      <c r="K8" s="36">
        <f t="shared" ref="K8" si="3">G8/100*J8</f>
        <v>0</v>
      </c>
      <c r="L8" s="36">
        <f t="shared" ref="L8" si="4">ROUND((G8-K8),0)</f>
        <v>0</v>
      </c>
      <c r="M8" s="36">
        <f t="shared" ref="M8" si="5">O8-N8</f>
        <v>0</v>
      </c>
      <c r="N8" s="36">
        <f t="shared" ref="N8" si="6">ROUND((L8*C8),0)</f>
        <v>0</v>
      </c>
      <c r="O8" s="36">
        <f t="shared" ref="O8" si="7">ROUND((C8*G8),0)</f>
        <v>0</v>
      </c>
      <c r="P8" s="9"/>
      <c r="Q8" s="9"/>
      <c r="R8" s="43"/>
      <c r="S8" s="9"/>
    </row>
    <row r="9" spans="1:19" ht="16.5" x14ac:dyDescent="0.3">
      <c r="A9" s="68"/>
      <c r="B9" s="28"/>
      <c r="C9" s="64">
        <f>SUM(C8:C8)</f>
        <v>0</v>
      </c>
      <c r="D9" s="49"/>
      <c r="E9" s="49"/>
      <c r="F9" s="50"/>
      <c r="G9" s="36"/>
      <c r="H9" s="36"/>
      <c r="I9" s="36"/>
      <c r="J9" s="51"/>
      <c r="K9" s="36"/>
      <c r="L9" s="51"/>
      <c r="M9" s="36">
        <f>SUM(M8:M8)</f>
        <v>0</v>
      </c>
      <c r="N9" s="36">
        <f>SUM(N8:N8)</f>
        <v>0</v>
      </c>
      <c r="O9" s="36">
        <f>SUM(O8:O8)</f>
        <v>0</v>
      </c>
      <c r="P9" s="1"/>
      <c r="Q9" s="1"/>
      <c r="R9" s="1"/>
      <c r="S9" s="1"/>
    </row>
    <row r="10" spans="1:19" ht="16.5" x14ac:dyDescent="0.3">
      <c r="A10" s="24"/>
      <c r="B10" s="52"/>
      <c r="C10" s="9"/>
      <c r="D10" s="9"/>
      <c r="E10" s="9"/>
      <c r="F10" s="10"/>
      <c r="G10" s="10"/>
      <c r="H10" s="10"/>
      <c r="I10" s="10"/>
      <c r="J10" s="9"/>
      <c r="K10" s="13"/>
      <c r="L10" s="14"/>
      <c r="M10" s="10"/>
      <c r="N10" s="20"/>
      <c r="O10" s="20"/>
      <c r="P10" s="1"/>
      <c r="Q10" s="1"/>
      <c r="R10" s="1"/>
      <c r="S10" s="1"/>
    </row>
    <row r="11" spans="1:19" ht="16.5" x14ac:dyDescent="0.3">
      <c r="A11" s="24"/>
      <c r="B11" s="94" t="s">
        <v>20</v>
      </c>
      <c r="C11" s="94"/>
      <c r="D11" s="9"/>
      <c r="E11" s="9"/>
      <c r="F11" s="10"/>
      <c r="G11" s="10"/>
      <c r="L11" s="14"/>
      <c r="M11" s="24"/>
      <c r="N11" s="20"/>
      <c r="O11" s="20"/>
      <c r="P11" s="1"/>
      <c r="Q11" s="1"/>
      <c r="R11" s="1"/>
      <c r="S11" s="1"/>
    </row>
    <row r="12" spans="1:19" ht="16.5" customHeight="1" x14ac:dyDescent="0.3">
      <c r="A12" s="24"/>
      <c r="B12" s="18" t="s">
        <v>19</v>
      </c>
      <c r="C12" s="38">
        <v>0</v>
      </c>
      <c r="D12" s="9"/>
      <c r="E12" s="1"/>
      <c r="F12" s="1"/>
      <c r="G12" s="1"/>
    </row>
    <row r="13" spans="1:19" ht="16.5" x14ac:dyDescent="0.3">
      <c r="A13" s="24"/>
      <c r="B13" s="68" t="s">
        <v>6</v>
      </c>
      <c r="C13" s="31">
        <v>0</v>
      </c>
      <c r="D13" s="9"/>
      <c r="E13" s="69"/>
      <c r="F13" s="6"/>
      <c r="G13" s="6"/>
      <c r="H13" s="6"/>
    </row>
    <row r="14" spans="1:19" ht="16.5" x14ac:dyDescent="0.3">
      <c r="A14" s="24"/>
      <c r="B14" s="68" t="s">
        <v>7</v>
      </c>
      <c r="C14" s="37">
        <f>ROUND((C12*C13),0)</f>
        <v>0</v>
      </c>
      <c r="D14" s="9"/>
    </row>
    <row r="15" spans="1:19" ht="16.5" x14ac:dyDescent="0.3">
      <c r="A15" s="24"/>
      <c r="B15" s="52"/>
      <c r="C15" s="9"/>
      <c r="D15" s="9"/>
    </row>
    <row r="16" spans="1:19" ht="18" customHeight="1" x14ac:dyDescent="0.3">
      <c r="A16" s="24"/>
      <c r="B16" s="92" t="s">
        <v>15</v>
      </c>
      <c r="C16" s="93"/>
      <c r="D16" s="9"/>
      <c r="G16">
        <v>26007825</v>
      </c>
    </row>
    <row r="17" spans="1:19" ht="16.5" x14ac:dyDescent="0.3">
      <c r="A17" s="24"/>
      <c r="B17" s="18" t="s">
        <v>11</v>
      </c>
      <c r="C17" s="38">
        <v>0</v>
      </c>
      <c r="D17" s="1"/>
      <c r="G17">
        <f>G16/C2</f>
        <v>1015.1375878220141</v>
      </c>
    </row>
    <row r="18" spans="1:19" ht="16.5" x14ac:dyDescent="0.3">
      <c r="A18" s="24"/>
      <c r="B18" s="68" t="s">
        <v>6</v>
      </c>
      <c r="C18" s="31">
        <v>0</v>
      </c>
      <c r="D18" s="13"/>
    </row>
    <row r="19" spans="1:19" ht="16.5" x14ac:dyDescent="0.3">
      <c r="A19" s="24"/>
      <c r="B19" s="68" t="s">
        <v>7</v>
      </c>
      <c r="C19" s="37">
        <f>ROUND((C17*C18),0)</f>
        <v>0</v>
      </c>
      <c r="D19" s="8"/>
    </row>
    <row r="20" spans="1:19" ht="16.5" x14ac:dyDescent="0.3">
      <c r="A20" s="24"/>
      <c r="B20" s="24"/>
      <c r="C20" s="1"/>
      <c r="D20" s="8"/>
    </row>
    <row r="21" spans="1:19" ht="16.5" x14ac:dyDescent="0.3">
      <c r="A21" s="24"/>
      <c r="B21" s="2" t="s">
        <v>27</v>
      </c>
      <c r="C21" s="8" t="s">
        <v>35</v>
      </c>
      <c r="D21" s="8"/>
    </row>
    <row r="22" spans="1:19" ht="16.5" x14ac:dyDescent="0.3">
      <c r="A22" s="24"/>
      <c r="B22" s="2" t="s">
        <v>13</v>
      </c>
      <c r="C22" s="75">
        <f>C4</f>
        <v>563640000</v>
      </c>
      <c r="D22" s="32"/>
    </row>
    <row r="23" spans="1:19" ht="16.5" x14ac:dyDescent="0.3">
      <c r="A23" s="24"/>
      <c r="B23" s="2" t="s">
        <v>14</v>
      </c>
      <c r="C23" s="32">
        <f>N9</f>
        <v>0</v>
      </c>
      <c r="D23" s="32"/>
    </row>
    <row r="24" spans="1:19" ht="16.5" customHeight="1" x14ac:dyDescent="0.3">
      <c r="A24" s="24"/>
      <c r="B24" s="2" t="s">
        <v>21</v>
      </c>
      <c r="C24" s="32">
        <f>C14</f>
        <v>0</v>
      </c>
      <c r="D24" s="32"/>
    </row>
    <row r="25" spans="1:19" ht="16.5" customHeight="1" x14ac:dyDescent="0.3">
      <c r="A25" s="1"/>
      <c r="B25" s="2" t="s">
        <v>12</v>
      </c>
      <c r="C25" s="32">
        <f>C19</f>
        <v>0</v>
      </c>
      <c r="D25" s="32"/>
      <c r="E25" s="69"/>
      <c r="F25" s="6"/>
      <c r="G25" s="6"/>
      <c r="H25" s="6"/>
    </row>
    <row r="26" spans="1:19" ht="17.25" customHeight="1" x14ac:dyDescent="0.3">
      <c r="A26" s="1"/>
      <c r="B26" s="11" t="s">
        <v>8</v>
      </c>
      <c r="C26" s="39">
        <f>C22+C23+C24+C25</f>
        <v>563640000</v>
      </c>
      <c r="D26" s="44"/>
      <c r="E26" s="69"/>
      <c r="F26" s="6"/>
      <c r="G26" s="6"/>
      <c r="H26" s="6"/>
    </row>
    <row r="27" spans="1:19" ht="16.5" x14ac:dyDescent="0.3">
      <c r="A27" s="1"/>
      <c r="B27" s="11" t="s">
        <v>9</v>
      </c>
      <c r="C27" s="39">
        <f>MROUND(C26*90%,1)</f>
        <v>507276000</v>
      </c>
      <c r="D27" s="39"/>
      <c r="E27" s="70"/>
      <c r="F27" s="6"/>
      <c r="G27" s="6"/>
      <c r="H27" s="6"/>
    </row>
    <row r="28" spans="1:19" ht="16.5" x14ac:dyDescent="0.3">
      <c r="A28" s="1"/>
      <c r="B28" s="11" t="s">
        <v>10</v>
      </c>
      <c r="C28" s="39">
        <f>MROUND(C26*80%,1)</f>
        <v>450912000</v>
      </c>
      <c r="D28" s="39"/>
      <c r="E28" s="1"/>
      <c r="F28" s="1"/>
      <c r="G28" s="1"/>
    </row>
    <row r="29" spans="1:19" ht="16.5" x14ac:dyDescent="0.3">
      <c r="A29" s="1"/>
      <c r="B29" s="11" t="s">
        <v>24</v>
      </c>
      <c r="C29" s="39">
        <f>O9</f>
        <v>0</v>
      </c>
      <c r="D29" s="44"/>
      <c r="E29" s="6"/>
      <c r="F29" s="1"/>
      <c r="G29" s="1"/>
    </row>
    <row r="30" spans="1:19" ht="16.5" x14ac:dyDescent="0.3">
      <c r="A30" s="1"/>
      <c r="B30" s="2"/>
      <c r="C30" s="1"/>
      <c r="D30" s="1"/>
      <c r="E30" s="1"/>
      <c r="F30" s="1"/>
      <c r="G30" s="1"/>
    </row>
    <row r="31" spans="1:19" ht="16.5" x14ac:dyDescent="0.3">
      <c r="A31" s="1"/>
      <c r="B31" s="2"/>
      <c r="C31" s="1"/>
      <c r="D31" s="1"/>
      <c r="E31" s="1"/>
      <c r="F31" s="1"/>
      <c r="G31" s="1"/>
      <c r="I31" t="s">
        <v>146</v>
      </c>
      <c r="J31">
        <v>0.40500000000000003</v>
      </c>
      <c r="K31">
        <v>10000</v>
      </c>
      <c r="L31">
        <f>J31*K31</f>
        <v>4050.0000000000005</v>
      </c>
      <c r="M31" t="s">
        <v>126</v>
      </c>
      <c r="N31" t="s">
        <v>131</v>
      </c>
      <c r="O31" t="s">
        <v>125</v>
      </c>
      <c r="P31">
        <v>0.33500000000000002</v>
      </c>
      <c r="Q31">
        <v>10000</v>
      </c>
      <c r="R31">
        <f>P31*Q31</f>
        <v>3350</v>
      </c>
      <c r="S31" t="s">
        <v>126</v>
      </c>
    </row>
    <row r="32" spans="1:19" ht="16.5" x14ac:dyDescent="0.3">
      <c r="A32" s="1"/>
      <c r="B32" s="2"/>
      <c r="C32" s="1"/>
      <c r="D32" s="1"/>
      <c r="E32" s="1"/>
      <c r="G32" s="6"/>
      <c r="H32" s="59"/>
      <c r="I32" s="86" t="s">
        <v>123</v>
      </c>
      <c r="J32" s="87">
        <v>0.47299999999999998</v>
      </c>
      <c r="K32">
        <v>10000</v>
      </c>
      <c r="L32">
        <f>J32*K32</f>
        <v>4730</v>
      </c>
      <c r="M32" t="s">
        <v>126</v>
      </c>
      <c r="N32" t="s">
        <v>131</v>
      </c>
      <c r="O32" s="86" t="s">
        <v>123</v>
      </c>
      <c r="P32" s="87">
        <v>0.47299999999999998</v>
      </c>
      <c r="Q32">
        <v>10000</v>
      </c>
      <c r="R32">
        <f>P32*Q32</f>
        <v>4730</v>
      </c>
      <c r="S32" t="s">
        <v>126</v>
      </c>
    </row>
    <row r="33" spans="1:19" ht="16.5" x14ac:dyDescent="0.3">
      <c r="A33" s="1"/>
      <c r="B33" s="2"/>
      <c r="C33" s="1"/>
      <c r="D33" s="1"/>
      <c r="E33" s="71"/>
      <c r="G33" s="6"/>
      <c r="H33" s="47"/>
      <c r="I33" s="88" t="s">
        <v>121</v>
      </c>
      <c r="J33" s="89">
        <v>1.754</v>
      </c>
      <c r="K33">
        <v>10000</v>
      </c>
      <c r="L33">
        <f>J33*K33</f>
        <v>17540</v>
      </c>
      <c r="M33" t="s">
        <v>126</v>
      </c>
      <c r="O33" s="88" t="s">
        <v>121</v>
      </c>
      <c r="P33" s="1">
        <v>0.69799999999999995</v>
      </c>
      <c r="Q33">
        <v>10000</v>
      </c>
      <c r="R33">
        <f>P33*Q33</f>
        <v>6979.9999999999991</v>
      </c>
      <c r="S33" t="s">
        <v>126</v>
      </c>
    </row>
    <row r="34" spans="1:19" ht="16.5" x14ac:dyDescent="0.3">
      <c r="A34" s="1"/>
      <c r="B34" s="2"/>
      <c r="C34" s="1"/>
      <c r="G34" s="6"/>
      <c r="H34" s="47"/>
      <c r="I34" s="48"/>
      <c r="J34" s="48"/>
      <c r="K34" s="45"/>
      <c r="L34" s="17">
        <f>SUM(L31:L33)</f>
        <v>26320</v>
      </c>
      <c r="M34" t="s">
        <v>126</v>
      </c>
      <c r="N34" s="6"/>
      <c r="O34" s="21"/>
      <c r="P34" s="1">
        <f>SUM(P31:P33)</f>
        <v>1.506</v>
      </c>
      <c r="Q34" s="1"/>
      <c r="R34" s="1">
        <f>SUM(R31:R33)</f>
        <v>15060</v>
      </c>
      <c r="S34" t="s">
        <v>126</v>
      </c>
    </row>
    <row r="35" spans="1:19" ht="16.5" x14ac:dyDescent="0.3">
      <c r="A35" s="1"/>
      <c r="B35" s="2"/>
      <c r="C35" s="15"/>
      <c r="G35" s="6"/>
      <c r="H35" s="47"/>
      <c r="I35" s="48"/>
      <c r="J35" s="48"/>
      <c r="K35" s="45"/>
      <c r="L35" s="53"/>
      <c r="M35" s="6"/>
      <c r="N35" s="6"/>
      <c r="O35" s="6"/>
      <c r="P35" s="1"/>
      <c r="Q35" s="1"/>
      <c r="R35" s="1"/>
      <c r="S35" s="1"/>
    </row>
    <row r="36" spans="1:19" ht="16.5" x14ac:dyDescent="0.3">
      <c r="A36" s="1"/>
      <c r="B36" s="2"/>
      <c r="C36" s="1"/>
      <c r="K36" s="45"/>
      <c r="L36" s="22"/>
      <c r="M36" s="6"/>
      <c r="N36" s="6"/>
      <c r="O36" s="6"/>
      <c r="P36" s="1"/>
      <c r="Q36" s="1"/>
      <c r="R36" s="1"/>
      <c r="S36" s="1"/>
    </row>
    <row r="37" spans="1:19" ht="16.5" x14ac:dyDescent="0.3">
      <c r="A37" s="1"/>
      <c r="B37" s="2"/>
      <c r="C37" s="1"/>
      <c r="K37" s="45"/>
      <c r="L37" s="1"/>
      <c r="M37" s="6"/>
      <c r="N37" s="6"/>
      <c r="O37" s="6"/>
      <c r="P37" s="1"/>
      <c r="Q37" s="1"/>
      <c r="R37" s="1"/>
      <c r="S37" s="1"/>
    </row>
    <row r="38" spans="1:19" ht="16.5" x14ac:dyDescent="0.3">
      <c r="A38" s="1"/>
      <c r="B38" s="2"/>
      <c r="C38" s="1"/>
      <c r="L38" s="1"/>
      <c r="M38" s="6"/>
      <c r="N38" s="6"/>
      <c r="O38" s="6"/>
      <c r="P38" s="1"/>
      <c r="Q38" s="1"/>
      <c r="R38" s="1"/>
      <c r="S38" s="1"/>
    </row>
    <row r="39" spans="1:19" ht="16.5" x14ac:dyDescent="0.3">
      <c r="A39" s="1"/>
      <c r="B39" s="2"/>
      <c r="C39" s="1"/>
      <c r="L39" s="1"/>
      <c r="M39" s="6"/>
      <c r="N39" s="6"/>
      <c r="O39" s="6"/>
      <c r="P39" s="1"/>
      <c r="Q39" s="1"/>
      <c r="R39" s="1"/>
      <c r="S39" s="1"/>
    </row>
    <row r="40" spans="1:19" ht="16.5" x14ac:dyDescent="0.3">
      <c r="A40" s="1"/>
      <c r="B40" s="1"/>
      <c r="C40" s="1"/>
      <c r="L40" s="1"/>
      <c r="M40" s="6"/>
      <c r="N40" s="6"/>
      <c r="O40" s="6"/>
      <c r="P40" s="1"/>
      <c r="Q40" s="1"/>
      <c r="R40" s="1"/>
      <c r="S40" s="1"/>
    </row>
    <row r="41" spans="1:19" ht="16.5" x14ac:dyDescent="0.3">
      <c r="A41" s="1"/>
      <c r="B41" s="1"/>
      <c r="C41" s="1"/>
      <c r="P41" s="1"/>
      <c r="Q41" s="1"/>
      <c r="R41" s="1"/>
      <c r="S41" s="1"/>
    </row>
    <row r="42" spans="1:19" ht="16.5" x14ac:dyDescent="0.3">
      <c r="A42" s="1"/>
      <c r="B42" s="1"/>
      <c r="C42" s="1"/>
      <c r="F42" s="6"/>
      <c r="G42" s="62"/>
      <c r="P42" s="1"/>
      <c r="Q42" s="1"/>
      <c r="R42" s="1"/>
      <c r="S42" s="1"/>
    </row>
    <row r="43" spans="1:19" ht="16.5" x14ac:dyDescent="0.3">
      <c r="A43" s="1"/>
      <c r="B43" s="1"/>
      <c r="C43" s="1"/>
      <c r="F43" s="6"/>
      <c r="G43" s="60"/>
      <c r="P43" s="1"/>
      <c r="Q43" s="1"/>
      <c r="R43" s="1"/>
      <c r="S43" s="1"/>
    </row>
    <row r="44" spans="1:19" ht="16.5" x14ac:dyDescent="0.3">
      <c r="A44" s="1"/>
      <c r="B44" s="1"/>
      <c r="C44" s="1"/>
      <c r="D44" s="1"/>
      <c r="E44" s="1"/>
      <c r="F44" s="54"/>
      <c r="G44" s="54"/>
      <c r="P44" s="1"/>
      <c r="Q44" s="1"/>
      <c r="R44" s="1"/>
      <c r="S44" s="1"/>
    </row>
    <row r="45" spans="1:19" ht="16.5" x14ac:dyDescent="0.3">
      <c r="A45" s="1"/>
      <c r="B45" s="1"/>
      <c r="C45" s="1"/>
      <c r="D45" s="1"/>
      <c r="E45" s="1"/>
      <c r="F45" s="65"/>
      <c r="G45" s="46"/>
      <c r="P45" s="1"/>
      <c r="Q45" s="1"/>
      <c r="R45" s="1"/>
      <c r="S45" s="1"/>
    </row>
    <row r="46" spans="1:19" ht="16.5" x14ac:dyDescent="0.3">
      <c r="A46" s="1"/>
      <c r="B46" s="1"/>
      <c r="C46" s="1"/>
      <c r="D46" s="1"/>
      <c r="E46" s="54"/>
      <c r="F46" s="65"/>
      <c r="G46" s="46"/>
      <c r="P46" s="1"/>
      <c r="Q46" s="1"/>
      <c r="R46" s="1"/>
      <c r="S46" s="1"/>
    </row>
    <row r="47" spans="1:19" ht="16.5" x14ac:dyDescent="0.3">
      <c r="A47" s="1"/>
      <c r="B47" s="1"/>
      <c r="C47" s="1"/>
      <c r="D47" s="1"/>
      <c r="E47" s="63"/>
      <c r="F47" s="65"/>
      <c r="G47" s="65"/>
      <c r="P47" s="1"/>
      <c r="Q47" s="1"/>
      <c r="R47" s="1"/>
      <c r="S47" s="1"/>
    </row>
    <row r="48" spans="1:19" ht="16.5" x14ac:dyDescent="0.3">
      <c r="A48" s="1"/>
      <c r="B48" s="1"/>
      <c r="C48" s="1"/>
      <c r="D48" s="1"/>
      <c r="E48" s="63"/>
      <c r="F48" s="65"/>
      <c r="G48" s="65"/>
      <c r="P48" s="1"/>
      <c r="Q48" s="1"/>
      <c r="R48" s="1"/>
      <c r="S48" s="1"/>
    </row>
    <row r="49" spans="1:19" ht="16.5" x14ac:dyDescent="0.3">
      <c r="A49" s="1"/>
      <c r="B49" s="1"/>
      <c r="C49" s="1"/>
      <c r="D49" s="1"/>
      <c r="E49" s="63"/>
      <c r="F49" s="65"/>
      <c r="G49" s="65"/>
      <c r="P49" s="1"/>
      <c r="Q49" s="1"/>
      <c r="R49" s="1"/>
      <c r="S49" s="1"/>
    </row>
    <row r="50" spans="1:19" ht="16.5" x14ac:dyDescent="0.3">
      <c r="A50" s="1"/>
      <c r="B50" s="1"/>
      <c r="C50" s="1"/>
      <c r="D50" s="1"/>
      <c r="E50" s="63"/>
      <c r="F50" s="65"/>
      <c r="G50" s="61"/>
      <c r="P50" s="1"/>
      <c r="Q50" s="1"/>
      <c r="R50" s="1"/>
      <c r="S50" s="1"/>
    </row>
    <row r="51" spans="1:19" ht="16.5" x14ac:dyDescent="0.3">
      <c r="A51" s="1"/>
      <c r="B51" s="1"/>
      <c r="C51" s="1"/>
      <c r="D51" s="1"/>
      <c r="E51" s="63"/>
      <c r="F51" s="6"/>
      <c r="G51" s="6"/>
      <c r="P51" s="1"/>
      <c r="Q51" s="1"/>
      <c r="R51" s="1"/>
      <c r="S51" s="1"/>
    </row>
    <row r="52" spans="1:19" ht="16.5" x14ac:dyDescent="0.3">
      <c r="A52" s="1"/>
      <c r="B52" s="1"/>
      <c r="C52" s="1"/>
      <c r="D52" s="1"/>
      <c r="E52" s="66"/>
      <c r="F52" s="6"/>
      <c r="G52" s="6"/>
      <c r="P52" s="1"/>
      <c r="Q52" s="1"/>
      <c r="R52" s="1"/>
      <c r="S52" s="1"/>
    </row>
    <row r="53" spans="1:19" ht="16.5" x14ac:dyDescent="0.3">
      <c r="A53" s="1"/>
      <c r="B53" s="1"/>
      <c r="C53" s="1"/>
      <c r="D53" s="1"/>
      <c r="E53" s="1"/>
      <c r="F53" s="6"/>
      <c r="G53" s="6"/>
      <c r="P53" s="1"/>
      <c r="Q53" s="1"/>
      <c r="R53" s="1"/>
      <c r="S53" s="1"/>
    </row>
    <row r="54" spans="1:19" ht="16.5" x14ac:dyDescent="0.3">
      <c r="A54" s="1"/>
      <c r="B54" s="1"/>
      <c r="C54" s="1"/>
      <c r="D54" s="1"/>
      <c r="E54" s="1"/>
      <c r="F54" s="23"/>
      <c r="G54" s="6"/>
      <c r="P54" s="1"/>
      <c r="Q54" s="1"/>
      <c r="R54" s="1"/>
      <c r="S54" s="1"/>
    </row>
    <row r="55" spans="1:19" ht="16.5" x14ac:dyDescent="0.3">
      <c r="A55" s="1"/>
      <c r="B55" s="1"/>
      <c r="C55" s="1"/>
      <c r="D55" s="1"/>
      <c r="E55" s="1"/>
      <c r="F55" s="21"/>
      <c r="G55" s="6"/>
      <c r="P55" s="1"/>
      <c r="Q55" s="1"/>
      <c r="R55" s="1"/>
      <c r="S55" s="1"/>
    </row>
    <row r="56" spans="1:19" ht="16.5" x14ac:dyDescent="0.3">
      <c r="A56" s="1"/>
      <c r="B56" s="1"/>
      <c r="C56" s="1"/>
      <c r="D56" s="1"/>
      <c r="E56" s="1"/>
      <c r="F56" s="21"/>
      <c r="G56" s="47"/>
      <c r="L56" s="1"/>
      <c r="M56" s="6"/>
      <c r="N56" s="6"/>
      <c r="O56" s="6"/>
      <c r="P56" s="1"/>
      <c r="Q56" s="1"/>
      <c r="R56" s="1"/>
      <c r="S56" s="1"/>
    </row>
    <row r="57" spans="1:19" ht="16.5" x14ac:dyDescent="0.3">
      <c r="A57" s="1"/>
      <c r="B57" s="1"/>
      <c r="C57" s="1"/>
      <c r="D57" s="1"/>
      <c r="E57" s="1"/>
      <c r="F57" s="21"/>
      <c r="G57" s="47"/>
      <c r="H57" s="48"/>
      <c r="I57" s="48"/>
      <c r="J57" s="45"/>
      <c r="P57" s="1"/>
      <c r="Q57" s="1"/>
      <c r="R57" s="1"/>
      <c r="S57" s="1"/>
    </row>
    <row r="58" spans="1:19" ht="16.5" x14ac:dyDescent="0.3">
      <c r="A58" s="1"/>
      <c r="B58" s="1"/>
      <c r="C58" s="1"/>
      <c r="D58" s="1"/>
      <c r="E58" s="1"/>
      <c r="Q58" s="1"/>
      <c r="R58" s="1"/>
      <c r="S58" s="1"/>
    </row>
    <row r="59" spans="1:19" ht="16.5" x14ac:dyDescent="0.3">
      <c r="A59" s="1"/>
      <c r="B59" s="1"/>
      <c r="C59" s="1"/>
      <c r="D59" s="1"/>
      <c r="E59" s="1"/>
      <c r="K59" s="6"/>
      <c r="Q59" s="1"/>
      <c r="R59" s="1"/>
      <c r="S59" s="1"/>
    </row>
  </sheetData>
  <mergeCells count="2">
    <mergeCell ref="B16:C16"/>
    <mergeCell ref="B11:C11"/>
  </mergeCells>
  <pageMargins left="0.7" right="0.7" top="0.75" bottom="0.75" header="0.3" footer="0.3"/>
  <pageSetup paperSize="9" orientation="portrait" horizontalDpi="360" verticalDpi="36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9"/>
  <sheetViews>
    <sheetView tabSelected="1" topLeftCell="B1" workbookViewId="0">
      <selection activeCell="H11" sqref="H11"/>
    </sheetView>
  </sheetViews>
  <sheetFormatPr defaultRowHeight="15" x14ac:dyDescent="0.25"/>
  <cols>
    <col min="1" max="1" width="6.85546875" customWidth="1"/>
    <col min="2" max="2" width="18.42578125" customWidth="1"/>
    <col min="3" max="3" width="16.28515625" bestFit="1" customWidth="1"/>
    <col min="5" max="5" width="24.5703125" customWidth="1"/>
    <col min="6" max="6" width="17" customWidth="1"/>
    <col min="7" max="7" width="16.28515625" customWidth="1"/>
    <col min="8" max="8" width="14.42578125" customWidth="1"/>
    <col min="9" max="9" width="16.28515625" customWidth="1"/>
    <col min="10" max="10" width="13.28515625" customWidth="1"/>
    <col min="11" max="11" width="13.85546875" customWidth="1"/>
    <col min="12" max="12" width="15.7109375" customWidth="1"/>
    <col min="13" max="13" width="11.5703125" customWidth="1"/>
    <col min="14" max="14" width="12" customWidth="1"/>
    <col min="15" max="15" width="16" customWidth="1"/>
    <col min="16" max="16" width="15.7109375" customWidth="1"/>
  </cols>
  <sheetData>
    <row r="1" spans="1:19" ht="16.5" x14ac:dyDescent="0.3">
      <c r="A1" s="24"/>
      <c r="B1" s="11" t="s">
        <v>13</v>
      </c>
      <c r="C1" s="24" t="s">
        <v>38</v>
      </c>
      <c r="D1" s="1"/>
      <c r="E1" s="1"/>
      <c r="K1" s="6" t="s">
        <v>25</v>
      </c>
      <c r="L1" s="1"/>
      <c r="M1" s="6"/>
      <c r="N1" s="6"/>
      <c r="O1" s="6" t="s">
        <v>33</v>
      </c>
      <c r="P1" s="1"/>
      <c r="Q1" s="1"/>
      <c r="R1" s="1"/>
      <c r="S1" s="1"/>
    </row>
    <row r="2" spans="1:19" ht="16.5" x14ac:dyDescent="0.3">
      <c r="A2" s="24"/>
      <c r="B2" s="18" t="s">
        <v>11</v>
      </c>
      <c r="C2" s="91">
        <v>14302.38</v>
      </c>
      <c r="D2" s="56">
        <v>10.763999999999999</v>
      </c>
      <c r="E2" s="4">
        <f>C2/D2</f>
        <v>1328.7235228539575</v>
      </c>
      <c r="F2" s="4" t="s">
        <v>37</v>
      </c>
      <c r="G2" s="55"/>
      <c r="H2" s="1"/>
      <c r="I2" s="1"/>
      <c r="J2" s="44">
        <f>C2</f>
        <v>14302.38</v>
      </c>
      <c r="K2" s="44">
        <f>M4</f>
        <v>13500</v>
      </c>
      <c r="L2" s="32">
        <f>J2*K2</f>
        <v>193082130</v>
      </c>
      <c r="M2" s="6"/>
      <c r="N2" s="6"/>
      <c r="O2" s="40" t="s">
        <v>34</v>
      </c>
      <c r="P2" s="41">
        <f>C26</f>
        <v>457676160</v>
      </c>
      <c r="Q2" s="42"/>
      <c r="R2" s="6" t="s">
        <v>33</v>
      </c>
      <c r="S2" s="16">
        <f>P2*0.025/12</f>
        <v>953492</v>
      </c>
    </row>
    <row r="3" spans="1:19" ht="16.5" x14ac:dyDescent="0.3">
      <c r="A3" s="24"/>
      <c r="B3" s="68" t="s">
        <v>6</v>
      </c>
      <c r="C3" s="31">
        <v>32000</v>
      </c>
      <c r="D3" s="12"/>
      <c r="E3" s="19"/>
      <c r="F3" s="19"/>
      <c r="G3" s="13"/>
      <c r="H3" s="1"/>
      <c r="I3" s="1"/>
      <c r="J3" s="33"/>
      <c r="K3" s="34"/>
      <c r="L3" s="32">
        <f>N9</f>
        <v>0</v>
      </c>
      <c r="M3" s="58" t="s">
        <v>36</v>
      </c>
      <c r="N3" s="6"/>
      <c r="O3" s="40"/>
      <c r="P3" s="41"/>
      <c r="Q3" s="42"/>
      <c r="R3" s="6"/>
      <c r="S3" s="16"/>
    </row>
    <row r="4" spans="1:19" ht="16.5" x14ac:dyDescent="0.3">
      <c r="A4" s="24"/>
      <c r="B4" s="57" t="s">
        <v>18</v>
      </c>
      <c r="C4" s="37">
        <f>ROUND((C2*C3),0)</f>
        <v>457676160</v>
      </c>
      <c r="D4" s="56"/>
      <c r="E4" s="56"/>
      <c r="F4" s="19"/>
      <c r="G4" s="17"/>
      <c r="H4" s="6"/>
      <c r="I4" s="6"/>
      <c r="J4" s="34"/>
      <c r="L4" s="32">
        <f>SUM(L2:L3)</f>
        <v>193082130</v>
      </c>
      <c r="M4" s="32">
        <v>13500</v>
      </c>
      <c r="N4" s="34">
        <f>M4/10.764</f>
        <v>1254.180602006689</v>
      </c>
      <c r="O4" s="40"/>
      <c r="P4" s="41"/>
      <c r="Q4" s="42"/>
      <c r="R4" s="6"/>
      <c r="S4" s="16"/>
    </row>
    <row r="5" spans="1:19" ht="16.5" x14ac:dyDescent="0.3">
      <c r="A5" s="24"/>
      <c r="B5" s="11" t="s">
        <v>14</v>
      </c>
      <c r="C5" s="1"/>
      <c r="D5" s="1"/>
      <c r="E5" s="1"/>
      <c r="F5" s="6"/>
      <c r="G5" s="6"/>
      <c r="H5" s="6"/>
      <c r="I5" s="6"/>
      <c r="J5" s="1"/>
      <c r="K5" s="6"/>
      <c r="L5" s="1"/>
      <c r="M5" s="6"/>
      <c r="N5" s="6"/>
      <c r="O5" s="6"/>
      <c r="P5" s="1"/>
      <c r="Q5" s="1"/>
      <c r="R5" s="1"/>
      <c r="S5" s="1"/>
    </row>
    <row r="6" spans="1:19" ht="60" x14ac:dyDescent="0.25">
      <c r="A6" s="73" t="s">
        <v>23</v>
      </c>
      <c r="B6" s="4" t="s">
        <v>27</v>
      </c>
      <c r="C6" s="4" t="s">
        <v>30</v>
      </c>
      <c r="D6" s="4" t="s">
        <v>0</v>
      </c>
      <c r="E6" s="4" t="s">
        <v>1</v>
      </c>
      <c r="F6" s="4" t="s">
        <v>2</v>
      </c>
      <c r="G6" s="26" t="s">
        <v>5</v>
      </c>
      <c r="H6" s="5" t="s">
        <v>29</v>
      </c>
      <c r="I6" s="5" t="s">
        <v>28</v>
      </c>
      <c r="J6" s="7" t="s">
        <v>3</v>
      </c>
      <c r="K6" s="7" t="s">
        <v>4</v>
      </c>
      <c r="L6" s="5" t="s">
        <v>16</v>
      </c>
      <c r="M6" s="27" t="s">
        <v>26</v>
      </c>
      <c r="N6" s="5" t="s">
        <v>17</v>
      </c>
      <c r="O6" s="5" t="s">
        <v>22</v>
      </c>
      <c r="P6" s="3"/>
      <c r="Q6" s="3"/>
      <c r="R6" s="3"/>
      <c r="S6" s="3"/>
    </row>
    <row r="7" spans="1:19" x14ac:dyDescent="0.25">
      <c r="A7" s="25"/>
      <c r="B7" s="4"/>
      <c r="C7" s="4" t="s">
        <v>39</v>
      </c>
      <c r="D7" s="4"/>
      <c r="E7" s="4"/>
      <c r="F7" s="4"/>
      <c r="G7" s="26" t="s">
        <v>31</v>
      </c>
      <c r="H7" s="5"/>
      <c r="I7" s="5"/>
      <c r="J7" s="7"/>
      <c r="K7" s="7"/>
      <c r="L7" s="7" t="s">
        <v>32</v>
      </c>
      <c r="M7" s="7" t="s">
        <v>32</v>
      </c>
      <c r="N7" s="7" t="s">
        <v>32</v>
      </c>
      <c r="O7" s="7" t="s">
        <v>32</v>
      </c>
      <c r="P7" s="3"/>
      <c r="Q7" s="74"/>
      <c r="R7" s="74"/>
      <c r="S7" s="3"/>
    </row>
    <row r="8" spans="1:19" ht="15" customHeight="1" x14ac:dyDescent="0.25">
      <c r="A8" s="29">
        <v>1</v>
      </c>
      <c r="B8" s="67"/>
      <c r="C8" s="72"/>
      <c r="D8" s="30"/>
      <c r="E8" s="30">
        <v>0</v>
      </c>
      <c r="F8" s="30">
        <v>60</v>
      </c>
      <c r="G8" s="35">
        <v>0</v>
      </c>
      <c r="H8" s="36">
        <f t="shared" ref="H8" si="0">E8-D8</f>
        <v>0</v>
      </c>
      <c r="I8" s="36">
        <f t="shared" ref="I8" si="1">F8-H8</f>
        <v>60</v>
      </c>
      <c r="J8" s="36">
        <f t="shared" ref="J8" si="2">IF(H8&gt;=5,90*H8/F8,0)</f>
        <v>0</v>
      </c>
      <c r="K8" s="36">
        <f t="shared" ref="K8" si="3">G8/100*J8</f>
        <v>0</v>
      </c>
      <c r="L8" s="36">
        <f t="shared" ref="L8" si="4">ROUND((G8-K8),0)</f>
        <v>0</v>
      </c>
      <c r="M8" s="36">
        <f t="shared" ref="M8" si="5">O8-N8</f>
        <v>0</v>
      </c>
      <c r="N8" s="36">
        <f t="shared" ref="N8" si="6">ROUND((L8*C8),0)</f>
        <v>0</v>
      </c>
      <c r="O8" s="36">
        <f t="shared" ref="O8" si="7">ROUND((C8*G8),0)</f>
        <v>0</v>
      </c>
      <c r="P8" s="9"/>
      <c r="Q8" s="9"/>
      <c r="R8" s="43"/>
      <c r="S8" s="9"/>
    </row>
    <row r="9" spans="1:19" ht="16.5" x14ac:dyDescent="0.3">
      <c r="A9" s="68"/>
      <c r="B9" s="28"/>
      <c r="C9" s="64">
        <f>SUM(C8:C8)</f>
        <v>0</v>
      </c>
      <c r="D9" s="49"/>
      <c r="E9" s="49"/>
      <c r="F9" s="50"/>
      <c r="G9" s="36"/>
      <c r="H9" s="36"/>
      <c r="I9" s="36"/>
      <c r="J9" s="51"/>
      <c r="K9" s="36"/>
      <c r="L9" s="51"/>
      <c r="M9" s="36">
        <f>SUM(M8:M8)</f>
        <v>0</v>
      </c>
      <c r="N9" s="36">
        <f>SUM(N8:N8)</f>
        <v>0</v>
      </c>
      <c r="O9" s="36">
        <f>SUM(O8:O8)</f>
        <v>0</v>
      </c>
      <c r="P9" s="1"/>
      <c r="Q9" s="1"/>
      <c r="R9" s="1"/>
      <c r="S9" s="1"/>
    </row>
    <row r="10" spans="1:19" ht="16.5" x14ac:dyDescent="0.3">
      <c r="A10" s="24"/>
      <c r="B10" s="52"/>
      <c r="C10" s="9"/>
      <c r="D10" s="9"/>
      <c r="E10" s="9"/>
      <c r="F10" s="10"/>
      <c r="G10" s="10"/>
      <c r="H10" s="10"/>
      <c r="I10" s="10"/>
      <c r="J10" s="9"/>
      <c r="K10" s="13"/>
      <c r="L10" s="14"/>
      <c r="M10" s="10"/>
      <c r="N10" s="20"/>
      <c r="O10" s="20"/>
      <c r="P10" s="1"/>
      <c r="Q10" s="1"/>
      <c r="R10" s="1"/>
      <c r="S10" s="1"/>
    </row>
    <row r="11" spans="1:19" ht="16.5" x14ac:dyDescent="0.3">
      <c r="A11" s="24"/>
      <c r="B11" s="94" t="s">
        <v>20</v>
      </c>
      <c r="C11" s="94"/>
      <c r="D11" s="9"/>
      <c r="E11" s="9"/>
      <c r="F11" s="10"/>
      <c r="G11" s="10"/>
      <c r="L11" s="14"/>
      <c r="M11" s="24"/>
      <c r="N11" s="20"/>
      <c r="O11" s="20"/>
      <c r="P11" s="1"/>
      <c r="Q11" s="1"/>
      <c r="R11" s="1"/>
      <c r="S11" s="1"/>
    </row>
    <row r="12" spans="1:19" ht="16.5" customHeight="1" x14ac:dyDescent="0.3">
      <c r="A12" s="24"/>
      <c r="B12" s="18" t="s">
        <v>19</v>
      </c>
      <c r="C12" s="38">
        <v>0</v>
      </c>
      <c r="D12" s="9"/>
      <c r="E12" s="1"/>
      <c r="F12" s="1"/>
      <c r="G12" s="1"/>
    </row>
    <row r="13" spans="1:19" ht="16.5" x14ac:dyDescent="0.3">
      <c r="A13" s="24"/>
      <c r="B13" s="68" t="s">
        <v>6</v>
      </c>
      <c r="C13" s="31">
        <v>0</v>
      </c>
      <c r="D13" s="9"/>
      <c r="E13" s="69"/>
      <c r="F13" s="6"/>
      <c r="G13" s="6"/>
      <c r="H13" s="6"/>
    </row>
    <row r="14" spans="1:19" ht="16.5" x14ac:dyDescent="0.3">
      <c r="A14" s="24"/>
      <c r="B14" s="68" t="s">
        <v>7</v>
      </c>
      <c r="C14" s="37">
        <f>ROUND((C12*C13),0)</f>
        <v>0</v>
      </c>
      <c r="D14" s="9"/>
    </row>
    <row r="15" spans="1:19" ht="16.5" x14ac:dyDescent="0.3">
      <c r="A15" s="24"/>
      <c r="B15" s="52"/>
      <c r="C15" s="9"/>
      <c r="D15" s="9"/>
    </row>
    <row r="16" spans="1:19" ht="18" customHeight="1" x14ac:dyDescent="0.3">
      <c r="A16" s="24"/>
      <c r="B16" s="92" t="s">
        <v>15</v>
      </c>
      <c r="C16" s="93"/>
      <c r="D16" s="9"/>
      <c r="G16">
        <v>26007825</v>
      </c>
    </row>
    <row r="17" spans="1:19" ht="16.5" x14ac:dyDescent="0.3">
      <c r="A17" s="24"/>
      <c r="B17" s="18" t="s">
        <v>11</v>
      </c>
      <c r="C17" s="38">
        <v>0</v>
      </c>
      <c r="D17" s="1"/>
      <c r="G17">
        <f>G16/C2</f>
        <v>1818.4263737923341</v>
      </c>
    </row>
    <row r="18" spans="1:19" ht="16.5" x14ac:dyDescent="0.3">
      <c r="A18" s="24"/>
      <c r="B18" s="68" t="s">
        <v>6</v>
      </c>
      <c r="C18" s="31">
        <v>0</v>
      </c>
      <c r="D18" s="13"/>
    </row>
    <row r="19" spans="1:19" ht="16.5" x14ac:dyDescent="0.3">
      <c r="A19" s="24"/>
      <c r="B19" s="68" t="s">
        <v>7</v>
      </c>
      <c r="C19" s="37">
        <f>ROUND((C17*C18),0)</f>
        <v>0</v>
      </c>
      <c r="D19" s="8"/>
    </row>
    <row r="20" spans="1:19" ht="16.5" x14ac:dyDescent="0.3">
      <c r="A20" s="24"/>
      <c r="B20" s="24"/>
      <c r="C20" s="1"/>
      <c r="D20" s="8"/>
    </row>
    <row r="21" spans="1:19" ht="16.5" x14ac:dyDescent="0.3">
      <c r="A21" s="24"/>
      <c r="B21" s="2" t="s">
        <v>27</v>
      </c>
      <c r="C21" s="8" t="s">
        <v>35</v>
      </c>
      <c r="D21" s="8"/>
    </row>
    <row r="22" spans="1:19" ht="16.5" x14ac:dyDescent="0.3">
      <c r="A22" s="24"/>
      <c r="B22" s="2" t="s">
        <v>13</v>
      </c>
      <c r="C22" s="75">
        <f>C4</f>
        <v>457676160</v>
      </c>
      <c r="D22" s="32"/>
    </row>
    <row r="23" spans="1:19" ht="16.5" x14ac:dyDescent="0.3">
      <c r="A23" s="24"/>
      <c r="B23" s="2" t="s">
        <v>14</v>
      </c>
      <c r="C23" s="32">
        <f>N9</f>
        <v>0</v>
      </c>
      <c r="D23" s="32"/>
    </row>
    <row r="24" spans="1:19" ht="16.5" customHeight="1" x14ac:dyDescent="0.3">
      <c r="A24" s="24"/>
      <c r="B24" s="2" t="s">
        <v>21</v>
      </c>
      <c r="C24" s="32">
        <f>C14</f>
        <v>0</v>
      </c>
      <c r="D24" s="32"/>
    </row>
    <row r="25" spans="1:19" ht="16.5" customHeight="1" x14ac:dyDescent="0.3">
      <c r="A25" s="1"/>
      <c r="B25" s="2" t="s">
        <v>12</v>
      </c>
      <c r="C25" s="32">
        <f>C19</f>
        <v>0</v>
      </c>
      <c r="D25" s="32"/>
      <c r="E25" s="69"/>
      <c r="F25" s="6"/>
      <c r="G25" s="6"/>
      <c r="H25" s="6"/>
    </row>
    <row r="26" spans="1:19" ht="17.25" customHeight="1" x14ac:dyDescent="0.3">
      <c r="A26" s="1"/>
      <c r="B26" s="11" t="s">
        <v>8</v>
      </c>
      <c r="C26" s="39">
        <f>C22+C23+C24+C25</f>
        <v>457676160</v>
      </c>
      <c r="D26" s="44"/>
      <c r="E26" s="69"/>
      <c r="F26" s="6"/>
      <c r="G26" s="6"/>
      <c r="H26" s="6"/>
    </row>
    <row r="27" spans="1:19" ht="16.5" x14ac:dyDescent="0.3">
      <c r="A27" s="1"/>
      <c r="B27" s="11" t="s">
        <v>9</v>
      </c>
      <c r="C27" s="39">
        <f>MROUND(C26*90%,1)</f>
        <v>411908544</v>
      </c>
      <c r="D27" s="39"/>
      <c r="E27" s="70"/>
      <c r="F27" s="6"/>
      <c r="G27" s="6"/>
      <c r="H27" s="6"/>
    </row>
    <row r="28" spans="1:19" ht="16.5" x14ac:dyDescent="0.3">
      <c r="A28" s="1"/>
      <c r="B28" s="11" t="s">
        <v>10</v>
      </c>
      <c r="C28" s="39">
        <f>MROUND(C26*80%,1)</f>
        <v>366140928</v>
      </c>
      <c r="D28" s="39"/>
      <c r="E28" s="1"/>
      <c r="F28" s="1"/>
      <c r="G28" s="1"/>
    </row>
    <row r="29" spans="1:19" ht="16.5" x14ac:dyDescent="0.3">
      <c r="A29" s="1"/>
      <c r="B29" s="11" t="s">
        <v>24</v>
      </c>
      <c r="C29" s="39">
        <f>O9</f>
        <v>0</v>
      </c>
      <c r="D29" s="44"/>
      <c r="E29" s="6"/>
      <c r="F29" s="1"/>
      <c r="G29" s="1"/>
    </row>
    <row r="30" spans="1:19" ht="16.5" x14ac:dyDescent="0.3">
      <c r="A30" s="1"/>
      <c r="B30" s="2"/>
      <c r="C30" s="1"/>
      <c r="D30" s="1"/>
      <c r="E30" s="1"/>
      <c r="F30" s="1"/>
      <c r="G30" s="1"/>
    </row>
    <row r="31" spans="1:19" ht="16.5" x14ac:dyDescent="0.3">
      <c r="A31" s="1"/>
      <c r="B31" s="2"/>
      <c r="C31" s="1"/>
      <c r="D31" s="1"/>
      <c r="E31" s="1"/>
      <c r="F31" s="1"/>
      <c r="G31" s="1"/>
      <c r="I31" t="s">
        <v>146</v>
      </c>
      <c r="J31">
        <v>0.40500000000000003</v>
      </c>
      <c r="K31">
        <v>10000</v>
      </c>
      <c r="L31">
        <f>J31*K31</f>
        <v>4050.0000000000005</v>
      </c>
      <c r="M31" t="s">
        <v>126</v>
      </c>
      <c r="N31" t="s">
        <v>131</v>
      </c>
      <c r="O31" t="s">
        <v>125</v>
      </c>
      <c r="P31">
        <v>0.33500000000000002</v>
      </c>
      <c r="Q31">
        <v>10000</v>
      </c>
      <c r="R31">
        <f>P31*Q31</f>
        <v>3350</v>
      </c>
      <c r="S31" t="s">
        <v>126</v>
      </c>
    </row>
    <row r="32" spans="1:19" ht="16.5" x14ac:dyDescent="0.3">
      <c r="A32" s="1"/>
      <c r="B32" s="2"/>
      <c r="C32" s="1"/>
      <c r="D32" s="1"/>
      <c r="E32" s="1"/>
      <c r="G32" s="6"/>
      <c r="H32" s="59"/>
      <c r="I32" s="86" t="s">
        <v>123</v>
      </c>
      <c r="J32" s="87">
        <v>0.47299999999999998</v>
      </c>
      <c r="K32">
        <v>10000</v>
      </c>
      <c r="L32">
        <f>J32*K32</f>
        <v>4730</v>
      </c>
      <c r="M32" t="s">
        <v>126</v>
      </c>
      <c r="N32" t="s">
        <v>131</v>
      </c>
      <c r="O32" s="86" t="s">
        <v>123</v>
      </c>
      <c r="P32" s="87">
        <v>0.47299999999999998</v>
      </c>
      <c r="Q32">
        <v>10000</v>
      </c>
      <c r="R32">
        <f>P32*Q32</f>
        <v>4730</v>
      </c>
      <c r="S32" t="s">
        <v>126</v>
      </c>
    </row>
    <row r="33" spans="1:19" ht="16.5" x14ac:dyDescent="0.3">
      <c r="A33" s="1"/>
      <c r="B33" s="2"/>
      <c r="C33" s="1"/>
      <c r="D33" s="1"/>
      <c r="E33" s="71"/>
      <c r="G33" s="6"/>
      <c r="H33" s="47"/>
      <c r="I33" s="88" t="s">
        <v>121</v>
      </c>
      <c r="J33" s="89">
        <v>1.754</v>
      </c>
      <c r="K33">
        <v>10000</v>
      </c>
      <c r="L33">
        <f>J33*K33</f>
        <v>17540</v>
      </c>
      <c r="M33" t="s">
        <v>126</v>
      </c>
      <c r="O33" s="88" t="s">
        <v>121</v>
      </c>
      <c r="P33" s="1">
        <v>0.69799999999999995</v>
      </c>
      <c r="Q33">
        <v>10000</v>
      </c>
      <c r="R33">
        <f>P33*Q33</f>
        <v>6979.9999999999991</v>
      </c>
      <c r="S33" t="s">
        <v>126</v>
      </c>
    </row>
    <row r="34" spans="1:19" ht="16.5" x14ac:dyDescent="0.3">
      <c r="A34" s="1"/>
      <c r="B34" s="2"/>
      <c r="C34" s="1"/>
      <c r="G34" s="6"/>
      <c r="H34" s="47"/>
      <c r="I34" s="48"/>
      <c r="J34" s="48"/>
      <c r="K34" s="45"/>
      <c r="L34" s="17">
        <f>SUM(L31:L33)</f>
        <v>26320</v>
      </c>
      <c r="M34" t="s">
        <v>126</v>
      </c>
      <c r="N34" s="6"/>
      <c r="O34" s="21"/>
      <c r="P34" s="1">
        <f>SUM(P31:P33)</f>
        <v>1.506</v>
      </c>
      <c r="Q34" s="1"/>
      <c r="R34" s="1">
        <f>SUM(R31:R33)</f>
        <v>15060</v>
      </c>
      <c r="S34" t="s">
        <v>126</v>
      </c>
    </row>
    <row r="35" spans="1:19" ht="16.5" x14ac:dyDescent="0.3">
      <c r="A35" s="1"/>
      <c r="B35" s="2"/>
      <c r="C35" s="15"/>
      <c r="G35" s="6"/>
      <c r="H35" s="47"/>
      <c r="I35" s="48"/>
      <c r="J35" s="48"/>
      <c r="K35" s="45"/>
      <c r="L35" s="53"/>
      <c r="M35" s="6"/>
      <c r="N35" s="6"/>
      <c r="O35" s="6"/>
      <c r="P35" s="1"/>
      <c r="Q35" s="1"/>
      <c r="R35" s="1"/>
      <c r="S35" s="1"/>
    </row>
    <row r="36" spans="1:19" ht="16.5" x14ac:dyDescent="0.3">
      <c r="A36" s="1"/>
      <c r="B36" s="2"/>
      <c r="C36" s="1"/>
      <c r="K36" s="45"/>
      <c r="L36" s="22"/>
      <c r="M36" s="6"/>
      <c r="N36" s="6"/>
      <c r="O36" s="6"/>
      <c r="P36" s="1"/>
      <c r="Q36" s="1"/>
      <c r="R36" s="1"/>
      <c r="S36" s="1"/>
    </row>
    <row r="37" spans="1:19" ht="16.5" x14ac:dyDescent="0.3">
      <c r="A37" s="1"/>
      <c r="B37" s="2"/>
      <c r="C37" s="1"/>
      <c r="K37" s="45"/>
      <c r="L37" s="1"/>
      <c r="M37" s="6"/>
      <c r="N37" s="6"/>
      <c r="O37" s="6"/>
      <c r="P37" s="1"/>
      <c r="Q37" s="1"/>
      <c r="R37" s="1"/>
      <c r="S37" s="1"/>
    </row>
    <row r="38" spans="1:19" ht="16.5" x14ac:dyDescent="0.3">
      <c r="A38" s="1"/>
      <c r="B38" s="2"/>
      <c r="C38" s="1"/>
      <c r="L38" s="1"/>
      <c r="M38" s="6"/>
      <c r="N38" s="6"/>
      <c r="O38" s="6"/>
      <c r="P38" s="1"/>
      <c r="Q38" s="1"/>
      <c r="R38" s="1"/>
      <c r="S38" s="1"/>
    </row>
    <row r="39" spans="1:19" ht="16.5" x14ac:dyDescent="0.3">
      <c r="A39" s="1"/>
      <c r="B39" s="2"/>
      <c r="C39" s="1"/>
      <c r="L39" s="1"/>
      <c r="M39" s="6"/>
      <c r="N39" s="6"/>
      <c r="O39" s="6"/>
      <c r="P39" s="1"/>
      <c r="Q39" s="1"/>
      <c r="R39" s="1"/>
      <c r="S39" s="1"/>
    </row>
    <row r="40" spans="1:19" ht="16.5" x14ac:dyDescent="0.3">
      <c r="A40" s="1"/>
      <c r="B40" s="1"/>
      <c r="C40" s="1"/>
      <c r="L40" s="1"/>
      <c r="M40" s="6"/>
      <c r="N40" s="6"/>
      <c r="O40" s="6"/>
      <c r="P40" s="1"/>
      <c r="Q40" s="1"/>
      <c r="R40" s="1"/>
      <c r="S40" s="1"/>
    </row>
    <row r="41" spans="1:19" ht="16.5" x14ac:dyDescent="0.3">
      <c r="A41" s="1"/>
      <c r="B41" s="1"/>
      <c r="C41" s="1"/>
      <c r="P41" s="1"/>
      <c r="Q41" s="1"/>
      <c r="R41" s="1"/>
      <c r="S41" s="1"/>
    </row>
    <row r="42" spans="1:19" ht="16.5" x14ac:dyDescent="0.3">
      <c r="A42" s="1"/>
      <c r="B42" s="1"/>
      <c r="C42" s="1"/>
      <c r="F42" s="6"/>
      <c r="G42" s="62"/>
      <c r="P42" s="1"/>
      <c r="Q42" s="1"/>
      <c r="R42" s="1"/>
      <c r="S42" s="1"/>
    </row>
    <row r="43" spans="1:19" ht="16.5" x14ac:dyDescent="0.3">
      <c r="A43" s="1"/>
      <c r="B43" s="1"/>
      <c r="C43" s="1"/>
      <c r="F43" s="6"/>
      <c r="G43" s="60"/>
      <c r="P43" s="1"/>
      <c r="Q43" s="1"/>
      <c r="R43" s="1"/>
      <c r="S43" s="1"/>
    </row>
    <row r="44" spans="1:19" ht="16.5" x14ac:dyDescent="0.3">
      <c r="A44" s="1"/>
      <c r="B44" s="1"/>
      <c r="C44" s="1"/>
      <c r="D44" s="1"/>
      <c r="E44" s="1"/>
      <c r="F44" s="54"/>
      <c r="G44" s="54"/>
      <c r="P44" s="1"/>
      <c r="Q44" s="1"/>
      <c r="R44" s="1"/>
      <c r="S44" s="1"/>
    </row>
    <row r="45" spans="1:19" ht="16.5" x14ac:dyDescent="0.3">
      <c r="A45" s="1"/>
      <c r="B45" s="1"/>
      <c r="C45" s="1"/>
      <c r="D45" s="1"/>
      <c r="E45" s="1"/>
      <c r="F45" s="65"/>
      <c r="G45" s="46"/>
      <c r="P45" s="1"/>
      <c r="Q45" s="1"/>
      <c r="R45" s="1"/>
      <c r="S45" s="1"/>
    </row>
    <row r="46" spans="1:19" ht="16.5" x14ac:dyDescent="0.3">
      <c r="A46" s="1"/>
      <c r="B46" s="1"/>
      <c r="C46" s="1"/>
      <c r="D46" s="1"/>
      <c r="E46" s="54"/>
      <c r="F46" s="65"/>
      <c r="G46" s="46"/>
      <c r="P46" s="1"/>
      <c r="Q46" s="1"/>
      <c r="R46" s="1"/>
      <c r="S46" s="1"/>
    </row>
    <row r="47" spans="1:19" ht="16.5" x14ac:dyDescent="0.3">
      <c r="A47" s="1"/>
      <c r="B47" s="1"/>
      <c r="C47" s="1"/>
      <c r="D47" s="1"/>
      <c r="E47" s="63"/>
      <c r="F47" s="65"/>
      <c r="G47" s="65"/>
      <c r="P47" s="1"/>
      <c r="Q47" s="1"/>
      <c r="R47" s="1"/>
      <c r="S47" s="1"/>
    </row>
    <row r="48" spans="1:19" ht="16.5" x14ac:dyDescent="0.3">
      <c r="A48" s="1"/>
      <c r="B48" s="1"/>
      <c r="C48" s="1"/>
      <c r="D48" s="1"/>
      <c r="E48" s="63"/>
      <c r="F48" s="65"/>
      <c r="G48" s="65"/>
      <c r="P48" s="1"/>
      <c r="Q48" s="1"/>
      <c r="R48" s="1"/>
      <c r="S48" s="1"/>
    </row>
    <row r="49" spans="1:19" ht="16.5" x14ac:dyDescent="0.3">
      <c r="A49" s="1"/>
      <c r="B49" s="1"/>
      <c r="C49" s="1"/>
      <c r="D49" s="1"/>
      <c r="E49" s="63"/>
      <c r="F49" s="65"/>
      <c r="G49" s="65"/>
      <c r="P49" s="1"/>
      <c r="Q49" s="1"/>
      <c r="R49" s="1"/>
      <c r="S49" s="1"/>
    </row>
    <row r="50" spans="1:19" ht="16.5" x14ac:dyDescent="0.3">
      <c r="A50" s="1"/>
      <c r="B50" s="1"/>
      <c r="C50" s="1"/>
      <c r="D50" s="1"/>
      <c r="E50" s="63"/>
      <c r="F50" s="65"/>
      <c r="G50" s="61"/>
      <c r="P50" s="1"/>
      <c r="Q50" s="1"/>
      <c r="R50" s="1"/>
      <c r="S50" s="1"/>
    </row>
    <row r="51" spans="1:19" ht="16.5" x14ac:dyDescent="0.3">
      <c r="A51" s="1"/>
      <c r="B51" s="1"/>
      <c r="C51" s="1"/>
      <c r="D51" s="1"/>
      <c r="E51" s="63"/>
      <c r="F51" s="6"/>
      <c r="G51" s="6"/>
      <c r="P51" s="1"/>
      <c r="Q51" s="1"/>
      <c r="R51" s="1"/>
      <c r="S51" s="1"/>
    </row>
    <row r="52" spans="1:19" ht="16.5" x14ac:dyDescent="0.3">
      <c r="A52" s="1"/>
      <c r="B52" s="1"/>
      <c r="C52" s="1"/>
      <c r="D52" s="1"/>
      <c r="E52" s="66"/>
      <c r="F52" s="6"/>
      <c r="G52" s="6"/>
      <c r="P52" s="1"/>
      <c r="Q52" s="1"/>
      <c r="R52" s="1"/>
      <c r="S52" s="1"/>
    </row>
    <row r="53" spans="1:19" ht="16.5" x14ac:dyDescent="0.3">
      <c r="A53" s="1"/>
      <c r="B53" s="1"/>
      <c r="C53" s="1"/>
      <c r="D53" s="1"/>
      <c r="E53" s="1"/>
      <c r="F53" s="6"/>
      <c r="G53" s="6"/>
      <c r="P53" s="1"/>
      <c r="Q53" s="1"/>
      <c r="R53" s="1"/>
      <c r="S53" s="1"/>
    </row>
    <row r="54" spans="1:19" ht="16.5" x14ac:dyDescent="0.3">
      <c r="A54" s="1"/>
      <c r="B54" s="1"/>
      <c r="C54" s="1"/>
      <c r="D54" s="1"/>
      <c r="E54" s="1"/>
      <c r="F54" s="23"/>
      <c r="G54" s="6"/>
      <c r="P54" s="1"/>
      <c r="Q54" s="1"/>
      <c r="R54" s="1"/>
      <c r="S54" s="1"/>
    </row>
    <row r="55" spans="1:19" ht="16.5" x14ac:dyDescent="0.3">
      <c r="A55" s="1"/>
      <c r="B55" s="1"/>
      <c r="C55" s="1"/>
      <c r="D55" s="1"/>
      <c r="E55" s="1"/>
      <c r="F55" s="21"/>
      <c r="G55" s="6"/>
      <c r="P55" s="1"/>
      <c r="Q55" s="1"/>
      <c r="R55" s="1"/>
      <c r="S55" s="1"/>
    </row>
    <row r="56" spans="1:19" ht="16.5" x14ac:dyDescent="0.3">
      <c r="A56" s="1"/>
      <c r="B56" s="1"/>
      <c r="C56" s="1"/>
      <c r="D56" s="1"/>
      <c r="E56" s="1"/>
      <c r="F56" s="21"/>
      <c r="G56" s="47"/>
      <c r="L56" s="1"/>
      <c r="M56" s="6"/>
      <c r="N56" s="6"/>
      <c r="O56" s="6"/>
      <c r="P56" s="1"/>
      <c r="Q56" s="1"/>
      <c r="R56" s="1"/>
      <c r="S56" s="1"/>
    </row>
    <row r="57" spans="1:19" ht="16.5" x14ac:dyDescent="0.3">
      <c r="A57" s="1"/>
      <c r="B57" s="1"/>
      <c r="C57" s="1"/>
      <c r="D57" s="1"/>
      <c r="E57" s="1"/>
      <c r="F57" s="21"/>
      <c r="G57" s="47"/>
      <c r="H57" s="48"/>
      <c r="I57" s="48"/>
      <c r="J57" s="45"/>
      <c r="P57" s="1"/>
      <c r="Q57" s="1"/>
      <c r="R57" s="1"/>
      <c r="S57" s="1"/>
    </row>
    <row r="58" spans="1:19" ht="16.5" x14ac:dyDescent="0.3">
      <c r="A58" s="1"/>
      <c r="B58" s="1"/>
      <c r="C58" s="1"/>
      <c r="D58" s="1"/>
      <c r="E58" s="1"/>
      <c r="Q58" s="1"/>
      <c r="R58" s="1"/>
      <c r="S58" s="1"/>
    </row>
    <row r="59" spans="1:19" ht="16.5" x14ac:dyDescent="0.3">
      <c r="A59" s="1"/>
      <c r="B59" s="1"/>
      <c r="C59" s="1"/>
      <c r="D59" s="1"/>
      <c r="E59" s="1"/>
      <c r="K59" s="6"/>
      <c r="Q59" s="1"/>
      <c r="R59" s="1"/>
      <c r="S59" s="1"/>
    </row>
  </sheetData>
  <mergeCells count="2">
    <mergeCell ref="B11:C11"/>
    <mergeCell ref="B16:C1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8"/>
  <sheetViews>
    <sheetView topLeftCell="B1" workbookViewId="0">
      <selection activeCell="T6" sqref="T6"/>
    </sheetView>
  </sheetViews>
  <sheetFormatPr defaultRowHeight="15" x14ac:dyDescent="0.25"/>
  <cols>
    <col min="3" max="3" width="13.5703125" customWidth="1"/>
    <col min="9" max="9" width="14.28515625" customWidth="1"/>
    <col min="20" max="20" width="15.140625" customWidth="1"/>
    <col min="25" max="25" width="14.85546875" customWidth="1"/>
  </cols>
  <sheetData>
    <row r="1" spans="1:27" ht="120" x14ac:dyDescent="0.25">
      <c r="A1" s="77" t="str">
        <f>M1</f>
        <v>Date</v>
      </c>
      <c r="B1" s="77" t="s">
        <v>40</v>
      </c>
      <c r="C1" s="77" t="s">
        <v>7</v>
      </c>
      <c r="D1" s="77" t="s">
        <v>41</v>
      </c>
      <c r="E1" s="77" t="s">
        <v>42</v>
      </c>
      <c r="F1" s="77" t="str">
        <f t="shared" ref="F1:K16" si="0">V1</f>
        <v>Construction Area</v>
      </c>
      <c r="G1" s="77" t="str">
        <f t="shared" si="0"/>
        <v>Cost of Construction</v>
      </c>
      <c r="H1" s="77" t="str">
        <f t="shared" si="0"/>
        <v>Construction value</v>
      </c>
      <c r="I1" s="77" t="str">
        <f t="shared" si="0"/>
        <v>Land Value (Including Land development)</v>
      </c>
      <c r="J1" s="77" t="str">
        <f t="shared" si="0"/>
        <v>Land Rate (Including Development) per Sq. M.</v>
      </c>
      <c r="K1" s="77" t="str">
        <f t="shared" si="0"/>
        <v>Land Rate (Including Development) per Sq. Yard.</v>
      </c>
      <c r="L1" s="78" t="s">
        <v>23</v>
      </c>
      <c r="M1" s="78" t="s">
        <v>43</v>
      </c>
      <c r="N1" s="78" t="s">
        <v>44</v>
      </c>
      <c r="O1" s="78" t="s">
        <v>45</v>
      </c>
      <c r="P1" s="78" t="s">
        <v>46</v>
      </c>
      <c r="Q1" s="78" t="s">
        <v>47</v>
      </c>
      <c r="R1" s="78" t="s">
        <v>48</v>
      </c>
      <c r="S1" s="78" t="s">
        <v>49</v>
      </c>
      <c r="T1" s="78" t="s">
        <v>7</v>
      </c>
      <c r="U1" s="78" t="s">
        <v>6</v>
      </c>
      <c r="V1" s="79" t="s">
        <v>50</v>
      </c>
      <c r="W1" s="79" t="s">
        <v>51</v>
      </c>
      <c r="X1" s="78" t="s">
        <v>52</v>
      </c>
      <c r="Y1" s="78" t="s">
        <v>53</v>
      </c>
      <c r="Z1" s="78" t="s">
        <v>54</v>
      </c>
      <c r="AA1" s="78" t="s">
        <v>55</v>
      </c>
    </row>
    <row r="2" spans="1:27" x14ac:dyDescent="0.25">
      <c r="A2" s="77">
        <f t="shared" ref="A2:A18" si="1">M2</f>
        <v>0</v>
      </c>
      <c r="B2" s="80">
        <f t="shared" ref="B2:D17" si="2">S2</f>
        <v>16722.408026755853</v>
      </c>
      <c r="C2" s="80">
        <f t="shared" si="2"/>
        <v>1080000000</v>
      </c>
      <c r="D2" s="80">
        <f t="shared" si="2"/>
        <v>64584</v>
      </c>
      <c r="E2" s="81">
        <f t="shared" ref="E2:E18" si="3">ROUND((D2/10.764),0)</f>
        <v>6000</v>
      </c>
      <c r="F2" s="77">
        <f t="shared" si="0"/>
        <v>0</v>
      </c>
      <c r="G2" s="77">
        <f t="shared" si="0"/>
        <v>0</v>
      </c>
      <c r="H2" s="77">
        <f t="shared" si="0"/>
        <v>0</v>
      </c>
      <c r="I2" s="77">
        <f t="shared" si="0"/>
        <v>1080000000</v>
      </c>
      <c r="J2" s="77">
        <f t="shared" si="0"/>
        <v>64584</v>
      </c>
      <c r="K2" s="77" t="e">
        <f t="shared" si="0"/>
        <v>#DIV/0!</v>
      </c>
      <c r="L2" s="82"/>
      <c r="M2" s="82"/>
      <c r="N2" s="82">
        <v>0</v>
      </c>
      <c r="O2" s="82">
        <f t="shared" ref="O2:O18" si="4">N2*2.47107605477881</f>
        <v>0</v>
      </c>
      <c r="P2" s="82">
        <f t="shared" ref="P2:P18" si="5">O2*40.0001976870614</f>
        <v>0</v>
      </c>
      <c r="Q2" s="82">
        <f t="shared" ref="Q2:Q18" si="6">P2*121.0167464</f>
        <v>0</v>
      </c>
      <c r="R2" s="82">
        <v>180000</v>
      </c>
      <c r="S2" s="82">
        <f t="shared" ref="S2" si="7">R2/10.764</f>
        <v>16722.408026755853</v>
      </c>
      <c r="T2" s="82">
        <v>1080000000</v>
      </c>
      <c r="U2" s="82">
        <f t="shared" ref="U2:U18" si="8">ROUND((T2/S2),0)</f>
        <v>64584</v>
      </c>
      <c r="V2" s="80">
        <v>0</v>
      </c>
      <c r="W2" s="82">
        <v>0</v>
      </c>
      <c r="X2" s="82">
        <f t="shared" ref="X2:X18" si="9">V2*W2</f>
        <v>0</v>
      </c>
      <c r="Y2" s="82">
        <f t="shared" ref="Y2:Y18" si="10">T2-X2</f>
        <v>1080000000</v>
      </c>
      <c r="Z2" s="82">
        <f t="shared" ref="Z2:Z18" si="11">Y2/S2</f>
        <v>64584</v>
      </c>
      <c r="AA2" s="82" t="e">
        <f t="shared" ref="AA2:AA18" si="12">Y2/Q2</f>
        <v>#DIV/0!</v>
      </c>
    </row>
    <row r="3" spans="1:27" x14ac:dyDescent="0.25">
      <c r="A3" s="77">
        <f t="shared" si="1"/>
        <v>0</v>
      </c>
      <c r="B3" s="80">
        <f t="shared" si="2"/>
        <v>1365.6633221850614</v>
      </c>
      <c r="C3" s="80">
        <f t="shared" si="2"/>
        <v>88200000</v>
      </c>
      <c r="D3" s="80">
        <f t="shared" si="2"/>
        <v>64584</v>
      </c>
      <c r="E3" s="81">
        <f t="shared" si="3"/>
        <v>6000</v>
      </c>
      <c r="F3" s="77">
        <f t="shared" si="0"/>
        <v>0</v>
      </c>
      <c r="G3" s="77">
        <f t="shared" si="0"/>
        <v>0</v>
      </c>
      <c r="H3" s="77">
        <f t="shared" si="0"/>
        <v>0</v>
      </c>
      <c r="I3" s="77">
        <f t="shared" si="0"/>
        <v>88200000</v>
      </c>
      <c r="J3" s="77">
        <f t="shared" si="0"/>
        <v>64584</v>
      </c>
      <c r="K3" s="77" t="e">
        <f t="shared" si="0"/>
        <v>#DIV/0!</v>
      </c>
      <c r="L3" s="82"/>
      <c r="M3" s="82"/>
      <c r="N3" s="82">
        <v>0</v>
      </c>
      <c r="O3" s="82">
        <f t="shared" si="4"/>
        <v>0</v>
      </c>
      <c r="P3" s="82">
        <f t="shared" si="5"/>
        <v>0</v>
      </c>
      <c r="Q3" s="82">
        <f t="shared" si="6"/>
        <v>0</v>
      </c>
      <c r="R3" s="82">
        <v>14700</v>
      </c>
      <c r="S3" s="82">
        <f t="shared" ref="S3:S18" si="13">R3/10.764</f>
        <v>1365.6633221850614</v>
      </c>
      <c r="T3" s="82">
        <v>88200000</v>
      </c>
      <c r="U3" s="82">
        <f t="shared" si="8"/>
        <v>64584</v>
      </c>
      <c r="V3" s="80">
        <v>0</v>
      </c>
      <c r="W3" s="82">
        <v>0</v>
      </c>
      <c r="X3" s="82">
        <f t="shared" si="9"/>
        <v>0</v>
      </c>
      <c r="Y3" s="82">
        <f t="shared" si="10"/>
        <v>88200000</v>
      </c>
      <c r="Z3" s="82">
        <f t="shared" si="11"/>
        <v>64584</v>
      </c>
      <c r="AA3" s="82" t="e">
        <f t="shared" si="12"/>
        <v>#DIV/0!</v>
      </c>
    </row>
    <row r="4" spans="1:27" x14ac:dyDescent="0.25">
      <c r="A4" s="77">
        <f t="shared" si="1"/>
        <v>0</v>
      </c>
      <c r="B4" s="80">
        <f t="shared" si="2"/>
        <v>185.8045336306206</v>
      </c>
      <c r="C4" s="80">
        <f t="shared" si="2"/>
        <v>8500000</v>
      </c>
      <c r="D4" s="80">
        <f t="shared" si="2"/>
        <v>45747</v>
      </c>
      <c r="E4" s="81">
        <f t="shared" si="3"/>
        <v>4250</v>
      </c>
      <c r="F4" s="77">
        <f t="shared" si="0"/>
        <v>0</v>
      </c>
      <c r="G4" s="77">
        <f t="shared" si="0"/>
        <v>0</v>
      </c>
      <c r="H4" s="77">
        <f t="shared" si="0"/>
        <v>0</v>
      </c>
      <c r="I4" s="77">
        <f t="shared" si="0"/>
        <v>8500000</v>
      </c>
      <c r="J4" s="77">
        <f t="shared" si="0"/>
        <v>45747</v>
      </c>
      <c r="K4" s="77" t="e">
        <f t="shared" si="0"/>
        <v>#DIV/0!</v>
      </c>
      <c r="L4" s="82"/>
      <c r="M4" s="82"/>
      <c r="N4" s="82">
        <v>0</v>
      </c>
      <c r="O4" s="82">
        <f t="shared" si="4"/>
        <v>0</v>
      </c>
      <c r="P4" s="82">
        <f t="shared" si="5"/>
        <v>0</v>
      </c>
      <c r="Q4" s="82">
        <f t="shared" si="6"/>
        <v>0</v>
      </c>
      <c r="R4" s="82">
        <v>2000</v>
      </c>
      <c r="S4" s="82">
        <f t="shared" si="13"/>
        <v>185.8045336306206</v>
      </c>
      <c r="T4" s="82">
        <v>8500000</v>
      </c>
      <c r="U4" s="82">
        <f t="shared" si="8"/>
        <v>45747</v>
      </c>
      <c r="V4" s="80">
        <v>0</v>
      </c>
      <c r="W4" s="82">
        <v>0</v>
      </c>
      <c r="X4" s="82">
        <f t="shared" si="9"/>
        <v>0</v>
      </c>
      <c r="Y4" s="82">
        <f t="shared" si="10"/>
        <v>8500000</v>
      </c>
      <c r="Z4" s="82">
        <f t="shared" si="11"/>
        <v>45747</v>
      </c>
      <c r="AA4" s="82" t="e">
        <f t="shared" si="12"/>
        <v>#DIV/0!</v>
      </c>
    </row>
    <row r="5" spans="1:27" x14ac:dyDescent="0.25">
      <c r="A5" s="77">
        <f t="shared" si="1"/>
        <v>0</v>
      </c>
      <c r="B5" s="80">
        <f t="shared" si="2"/>
        <v>106.83760683760684</v>
      </c>
      <c r="C5" s="80">
        <f t="shared" si="2"/>
        <v>7378000</v>
      </c>
      <c r="D5" s="80">
        <f t="shared" si="2"/>
        <v>69058</v>
      </c>
      <c r="E5" s="81">
        <f t="shared" si="3"/>
        <v>6416</v>
      </c>
      <c r="F5" s="77">
        <f t="shared" si="0"/>
        <v>0</v>
      </c>
      <c r="G5" s="77">
        <f t="shared" si="0"/>
        <v>0</v>
      </c>
      <c r="H5" s="77">
        <f t="shared" si="0"/>
        <v>0</v>
      </c>
      <c r="I5" s="77">
        <f t="shared" si="0"/>
        <v>7378000</v>
      </c>
      <c r="J5" s="77">
        <f t="shared" si="0"/>
        <v>69058.080000000002</v>
      </c>
      <c r="K5" s="77" t="e">
        <f t="shared" si="0"/>
        <v>#DIV/0!</v>
      </c>
      <c r="L5" s="82"/>
      <c r="M5" s="82"/>
      <c r="N5" s="82">
        <v>0</v>
      </c>
      <c r="O5" s="82">
        <f t="shared" si="4"/>
        <v>0</v>
      </c>
      <c r="P5" s="82">
        <f t="shared" si="5"/>
        <v>0</v>
      </c>
      <c r="Q5" s="82">
        <f t="shared" si="6"/>
        <v>0</v>
      </c>
      <c r="R5" s="82">
        <v>1150</v>
      </c>
      <c r="S5" s="82">
        <f t="shared" si="13"/>
        <v>106.83760683760684</v>
      </c>
      <c r="T5" s="82">
        <v>7378000</v>
      </c>
      <c r="U5" s="82">
        <f t="shared" si="8"/>
        <v>69058</v>
      </c>
      <c r="V5" s="80">
        <v>0</v>
      </c>
      <c r="W5" s="82">
        <v>0</v>
      </c>
      <c r="X5" s="82">
        <f t="shared" si="9"/>
        <v>0</v>
      </c>
      <c r="Y5" s="82">
        <f t="shared" si="10"/>
        <v>7378000</v>
      </c>
      <c r="Z5" s="82">
        <f t="shared" si="11"/>
        <v>69058.080000000002</v>
      </c>
      <c r="AA5" s="82" t="e">
        <f t="shared" si="12"/>
        <v>#DIV/0!</v>
      </c>
    </row>
    <row r="6" spans="1:27" x14ac:dyDescent="0.25">
      <c r="A6" s="77">
        <f t="shared" si="1"/>
        <v>0</v>
      </c>
      <c r="B6" s="80">
        <f t="shared" si="2"/>
        <v>0</v>
      </c>
      <c r="C6" s="80">
        <f t="shared" si="2"/>
        <v>0</v>
      </c>
      <c r="D6" s="80" t="e">
        <f t="shared" si="2"/>
        <v>#DIV/0!</v>
      </c>
      <c r="E6" s="81" t="e">
        <f t="shared" si="3"/>
        <v>#DIV/0!</v>
      </c>
      <c r="F6" s="77">
        <f t="shared" si="0"/>
        <v>0</v>
      </c>
      <c r="G6" s="77">
        <f t="shared" si="0"/>
        <v>0</v>
      </c>
      <c r="H6" s="77">
        <f t="shared" si="0"/>
        <v>0</v>
      </c>
      <c r="I6" s="77">
        <f t="shared" si="0"/>
        <v>0</v>
      </c>
      <c r="J6" s="77" t="e">
        <f t="shared" si="0"/>
        <v>#DIV/0!</v>
      </c>
      <c r="K6" s="77" t="e">
        <f t="shared" si="0"/>
        <v>#DIV/0!</v>
      </c>
      <c r="L6" s="82"/>
      <c r="M6" s="82"/>
      <c r="N6" s="82">
        <v>0</v>
      </c>
      <c r="O6" s="82">
        <f t="shared" si="4"/>
        <v>0</v>
      </c>
      <c r="P6" s="82">
        <f t="shared" si="5"/>
        <v>0</v>
      </c>
      <c r="Q6" s="82">
        <f t="shared" si="6"/>
        <v>0</v>
      </c>
      <c r="R6" s="82">
        <f t="shared" ref="R6:R18" si="14">Q6*8.99870078651798</f>
        <v>0</v>
      </c>
      <c r="S6" s="82">
        <f t="shared" si="13"/>
        <v>0</v>
      </c>
      <c r="T6" s="82">
        <v>0</v>
      </c>
      <c r="U6" s="82" t="e">
        <f t="shared" si="8"/>
        <v>#DIV/0!</v>
      </c>
      <c r="V6" s="80">
        <v>0</v>
      </c>
      <c r="W6" s="82">
        <v>0</v>
      </c>
      <c r="X6" s="82">
        <f t="shared" si="9"/>
        <v>0</v>
      </c>
      <c r="Y6" s="82">
        <f t="shared" si="10"/>
        <v>0</v>
      </c>
      <c r="Z6" s="82" t="e">
        <f t="shared" si="11"/>
        <v>#DIV/0!</v>
      </c>
      <c r="AA6" s="82" t="e">
        <f t="shared" si="12"/>
        <v>#DIV/0!</v>
      </c>
    </row>
    <row r="7" spans="1:27" x14ac:dyDescent="0.25">
      <c r="A7" s="77">
        <f t="shared" si="1"/>
        <v>0</v>
      </c>
      <c r="B7" s="80">
        <f t="shared" si="2"/>
        <v>0</v>
      </c>
      <c r="C7" s="80">
        <f t="shared" si="2"/>
        <v>0</v>
      </c>
      <c r="D7" s="80" t="e">
        <f t="shared" si="2"/>
        <v>#DIV/0!</v>
      </c>
      <c r="E7" s="81" t="e">
        <f t="shared" si="3"/>
        <v>#DIV/0!</v>
      </c>
      <c r="F7" s="77">
        <f t="shared" si="0"/>
        <v>0</v>
      </c>
      <c r="G7" s="77">
        <f t="shared" si="0"/>
        <v>0</v>
      </c>
      <c r="H7" s="77">
        <f t="shared" si="0"/>
        <v>0</v>
      </c>
      <c r="I7" s="77">
        <f t="shared" si="0"/>
        <v>0</v>
      </c>
      <c r="J7" s="77" t="e">
        <f t="shared" si="0"/>
        <v>#DIV/0!</v>
      </c>
      <c r="K7" s="77" t="e">
        <f t="shared" si="0"/>
        <v>#DIV/0!</v>
      </c>
      <c r="L7" s="82"/>
      <c r="M7" s="82"/>
      <c r="N7" s="82">
        <v>0</v>
      </c>
      <c r="O7" s="82">
        <f t="shared" si="4"/>
        <v>0</v>
      </c>
      <c r="P7" s="82">
        <f t="shared" si="5"/>
        <v>0</v>
      </c>
      <c r="Q7" s="82">
        <f t="shared" si="6"/>
        <v>0</v>
      </c>
      <c r="R7" s="82">
        <f t="shared" si="14"/>
        <v>0</v>
      </c>
      <c r="S7" s="82">
        <f t="shared" si="13"/>
        <v>0</v>
      </c>
      <c r="T7" s="82">
        <v>0</v>
      </c>
      <c r="U7" s="82" t="e">
        <f t="shared" si="8"/>
        <v>#DIV/0!</v>
      </c>
      <c r="V7" s="80">
        <v>0</v>
      </c>
      <c r="W7" s="82">
        <v>0</v>
      </c>
      <c r="X7" s="82">
        <f t="shared" si="9"/>
        <v>0</v>
      </c>
      <c r="Y7" s="82">
        <f t="shared" si="10"/>
        <v>0</v>
      </c>
      <c r="Z7" s="82" t="e">
        <f t="shared" si="11"/>
        <v>#DIV/0!</v>
      </c>
      <c r="AA7" s="82" t="e">
        <f t="shared" si="12"/>
        <v>#DIV/0!</v>
      </c>
    </row>
    <row r="8" spans="1:27" x14ac:dyDescent="0.25">
      <c r="A8" s="77">
        <f t="shared" si="1"/>
        <v>0</v>
      </c>
      <c r="B8" s="80">
        <f t="shared" si="2"/>
        <v>0</v>
      </c>
      <c r="C8" s="80">
        <f t="shared" si="2"/>
        <v>0</v>
      </c>
      <c r="D8" s="80" t="e">
        <f t="shared" si="2"/>
        <v>#DIV/0!</v>
      </c>
      <c r="E8" s="81" t="e">
        <f t="shared" si="3"/>
        <v>#DIV/0!</v>
      </c>
      <c r="F8" s="77">
        <f t="shared" si="0"/>
        <v>0</v>
      </c>
      <c r="G8" s="77">
        <f t="shared" si="0"/>
        <v>0</v>
      </c>
      <c r="H8" s="77">
        <f t="shared" si="0"/>
        <v>0</v>
      </c>
      <c r="I8" s="77">
        <f t="shared" si="0"/>
        <v>0</v>
      </c>
      <c r="J8" s="77" t="e">
        <f t="shared" si="0"/>
        <v>#DIV/0!</v>
      </c>
      <c r="K8" s="77" t="e">
        <f t="shared" si="0"/>
        <v>#DIV/0!</v>
      </c>
      <c r="L8" s="82"/>
      <c r="M8" s="82"/>
      <c r="N8" s="82">
        <v>0</v>
      </c>
      <c r="O8" s="82">
        <f t="shared" si="4"/>
        <v>0</v>
      </c>
      <c r="P8" s="82">
        <f t="shared" si="5"/>
        <v>0</v>
      </c>
      <c r="Q8" s="82">
        <f t="shared" si="6"/>
        <v>0</v>
      </c>
      <c r="R8" s="82">
        <f t="shared" si="14"/>
        <v>0</v>
      </c>
      <c r="S8" s="82">
        <f t="shared" si="13"/>
        <v>0</v>
      </c>
      <c r="T8" s="82">
        <v>0</v>
      </c>
      <c r="U8" s="82" t="e">
        <f t="shared" si="8"/>
        <v>#DIV/0!</v>
      </c>
      <c r="V8" s="80">
        <v>0</v>
      </c>
      <c r="W8" s="82">
        <v>0</v>
      </c>
      <c r="X8" s="82">
        <f t="shared" si="9"/>
        <v>0</v>
      </c>
      <c r="Y8" s="82">
        <f t="shared" si="10"/>
        <v>0</v>
      </c>
      <c r="Z8" s="82" t="e">
        <f t="shared" si="11"/>
        <v>#DIV/0!</v>
      </c>
      <c r="AA8" s="82" t="e">
        <f t="shared" si="12"/>
        <v>#DIV/0!</v>
      </c>
    </row>
    <row r="9" spans="1:27" x14ac:dyDescent="0.25">
      <c r="A9" s="77">
        <f t="shared" si="1"/>
        <v>0</v>
      </c>
      <c r="B9" s="80">
        <f t="shared" si="2"/>
        <v>0</v>
      </c>
      <c r="C9" s="80">
        <f t="shared" si="2"/>
        <v>0</v>
      </c>
      <c r="D9" s="80" t="e">
        <f t="shared" si="2"/>
        <v>#DIV/0!</v>
      </c>
      <c r="E9" s="81" t="e">
        <f t="shared" si="3"/>
        <v>#DIV/0!</v>
      </c>
      <c r="F9" s="77">
        <f t="shared" si="0"/>
        <v>0</v>
      </c>
      <c r="G9" s="77">
        <f t="shared" si="0"/>
        <v>0</v>
      </c>
      <c r="H9" s="77">
        <f t="shared" si="0"/>
        <v>0</v>
      </c>
      <c r="I9" s="77">
        <f t="shared" si="0"/>
        <v>0</v>
      </c>
      <c r="J9" s="77" t="e">
        <f t="shared" si="0"/>
        <v>#DIV/0!</v>
      </c>
      <c r="K9" s="77" t="e">
        <f t="shared" si="0"/>
        <v>#DIV/0!</v>
      </c>
      <c r="L9" s="82"/>
      <c r="M9" s="82"/>
      <c r="N9" s="82">
        <v>0</v>
      </c>
      <c r="O9" s="82">
        <f t="shared" si="4"/>
        <v>0</v>
      </c>
      <c r="P9" s="82">
        <f t="shared" si="5"/>
        <v>0</v>
      </c>
      <c r="Q9" s="82">
        <f t="shared" si="6"/>
        <v>0</v>
      </c>
      <c r="R9" s="82">
        <f t="shared" si="14"/>
        <v>0</v>
      </c>
      <c r="S9" s="82">
        <f t="shared" si="13"/>
        <v>0</v>
      </c>
      <c r="T9" s="82">
        <v>0</v>
      </c>
      <c r="U9" s="82" t="e">
        <f t="shared" si="8"/>
        <v>#DIV/0!</v>
      </c>
      <c r="V9" s="80">
        <v>0</v>
      </c>
      <c r="W9" s="82">
        <v>0</v>
      </c>
      <c r="X9" s="82">
        <f t="shared" si="9"/>
        <v>0</v>
      </c>
      <c r="Y9" s="82">
        <f t="shared" si="10"/>
        <v>0</v>
      </c>
      <c r="Z9" s="82" t="e">
        <f t="shared" si="11"/>
        <v>#DIV/0!</v>
      </c>
      <c r="AA9" s="82" t="e">
        <f t="shared" si="12"/>
        <v>#DIV/0!</v>
      </c>
    </row>
    <row r="10" spans="1:27" x14ac:dyDescent="0.25">
      <c r="A10" s="77">
        <f t="shared" si="1"/>
        <v>0</v>
      </c>
      <c r="B10" s="80">
        <f t="shared" si="2"/>
        <v>0</v>
      </c>
      <c r="C10" s="80">
        <f t="shared" si="2"/>
        <v>0</v>
      </c>
      <c r="D10" s="80" t="e">
        <f t="shared" si="2"/>
        <v>#DIV/0!</v>
      </c>
      <c r="E10" s="81" t="e">
        <f t="shared" si="3"/>
        <v>#DIV/0!</v>
      </c>
      <c r="F10" s="77">
        <f t="shared" si="0"/>
        <v>0</v>
      </c>
      <c r="G10" s="77">
        <f t="shared" si="0"/>
        <v>0</v>
      </c>
      <c r="H10" s="77">
        <f t="shared" si="0"/>
        <v>0</v>
      </c>
      <c r="I10" s="77">
        <f t="shared" si="0"/>
        <v>0</v>
      </c>
      <c r="J10" s="77" t="e">
        <f t="shared" si="0"/>
        <v>#DIV/0!</v>
      </c>
      <c r="K10" s="77" t="e">
        <f t="shared" si="0"/>
        <v>#DIV/0!</v>
      </c>
      <c r="L10" s="82"/>
      <c r="M10" s="82"/>
      <c r="N10" s="82">
        <v>0</v>
      </c>
      <c r="O10" s="82">
        <f t="shared" si="4"/>
        <v>0</v>
      </c>
      <c r="P10" s="82">
        <f t="shared" si="5"/>
        <v>0</v>
      </c>
      <c r="Q10" s="82">
        <f t="shared" si="6"/>
        <v>0</v>
      </c>
      <c r="R10" s="82">
        <f t="shared" si="14"/>
        <v>0</v>
      </c>
      <c r="S10" s="82">
        <f t="shared" si="13"/>
        <v>0</v>
      </c>
      <c r="T10" s="82">
        <v>0</v>
      </c>
      <c r="U10" s="82" t="e">
        <f t="shared" si="8"/>
        <v>#DIV/0!</v>
      </c>
      <c r="V10" s="80">
        <v>0</v>
      </c>
      <c r="W10" s="82">
        <v>0</v>
      </c>
      <c r="X10" s="82">
        <f t="shared" si="9"/>
        <v>0</v>
      </c>
      <c r="Y10" s="82">
        <f t="shared" si="10"/>
        <v>0</v>
      </c>
      <c r="Z10" s="82" t="e">
        <f t="shared" si="11"/>
        <v>#DIV/0!</v>
      </c>
      <c r="AA10" s="82" t="e">
        <f t="shared" si="12"/>
        <v>#DIV/0!</v>
      </c>
    </row>
    <row r="11" spans="1:27" x14ac:dyDescent="0.25">
      <c r="A11" s="77">
        <f t="shared" si="1"/>
        <v>0</v>
      </c>
      <c r="B11" s="80">
        <f t="shared" si="2"/>
        <v>0</v>
      </c>
      <c r="C11" s="80">
        <f t="shared" si="2"/>
        <v>0</v>
      </c>
      <c r="D11" s="80" t="e">
        <f t="shared" si="2"/>
        <v>#DIV/0!</v>
      </c>
      <c r="E11" s="81" t="e">
        <f t="shared" si="3"/>
        <v>#DIV/0!</v>
      </c>
      <c r="F11" s="77">
        <f t="shared" si="0"/>
        <v>0</v>
      </c>
      <c r="G11" s="77">
        <f t="shared" si="0"/>
        <v>0</v>
      </c>
      <c r="H11" s="77">
        <f t="shared" si="0"/>
        <v>0</v>
      </c>
      <c r="I11" s="77">
        <f t="shared" si="0"/>
        <v>0</v>
      </c>
      <c r="J11" s="77" t="e">
        <f t="shared" si="0"/>
        <v>#DIV/0!</v>
      </c>
      <c r="K11" s="77" t="e">
        <f t="shared" si="0"/>
        <v>#DIV/0!</v>
      </c>
      <c r="L11" s="82"/>
      <c r="M11" s="82"/>
      <c r="N11" s="82">
        <v>0</v>
      </c>
      <c r="O11" s="82">
        <f t="shared" si="4"/>
        <v>0</v>
      </c>
      <c r="P11" s="82">
        <f t="shared" si="5"/>
        <v>0</v>
      </c>
      <c r="Q11" s="82">
        <f t="shared" si="6"/>
        <v>0</v>
      </c>
      <c r="R11" s="82">
        <f t="shared" si="14"/>
        <v>0</v>
      </c>
      <c r="S11" s="82">
        <f t="shared" si="13"/>
        <v>0</v>
      </c>
      <c r="T11" s="82">
        <v>0</v>
      </c>
      <c r="U11" s="82" t="e">
        <f t="shared" si="8"/>
        <v>#DIV/0!</v>
      </c>
      <c r="V11" s="80">
        <v>0</v>
      </c>
      <c r="W11" s="82">
        <v>0</v>
      </c>
      <c r="X11" s="82">
        <f t="shared" si="9"/>
        <v>0</v>
      </c>
      <c r="Y11" s="82">
        <f t="shared" si="10"/>
        <v>0</v>
      </c>
      <c r="Z11" s="82" t="e">
        <f t="shared" si="11"/>
        <v>#DIV/0!</v>
      </c>
      <c r="AA11" s="82" t="e">
        <f t="shared" si="12"/>
        <v>#DIV/0!</v>
      </c>
    </row>
    <row r="12" spans="1:27" x14ac:dyDescent="0.25">
      <c r="A12" s="77">
        <f t="shared" si="1"/>
        <v>0</v>
      </c>
      <c r="B12" s="80">
        <f t="shared" si="2"/>
        <v>0</v>
      </c>
      <c r="C12" s="80">
        <f t="shared" si="2"/>
        <v>0</v>
      </c>
      <c r="D12" s="80" t="e">
        <f t="shared" si="2"/>
        <v>#DIV/0!</v>
      </c>
      <c r="E12" s="81" t="e">
        <f t="shared" si="3"/>
        <v>#DIV/0!</v>
      </c>
      <c r="F12" s="77">
        <f t="shared" si="0"/>
        <v>0</v>
      </c>
      <c r="G12" s="77">
        <f t="shared" si="0"/>
        <v>0</v>
      </c>
      <c r="H12" s="77">
        <f t="shared" si="0"/>
        <v>0</v>
      </c>
      <c r="I12" s="77">
        <f t="shared" si="0"/>
        <v>0</v>
      </c>
      <c r="J12" s="77" t="e">
        <f t="shared" si="0"/>
        <v>#DIV/0!</v>
      </c>
      <c r="K12" s="77" t="e">
        <f t="shared" si="0"/>
        <v>#DIV/0!</v>
      </c>
      <c r="L12" s="82"/>
      <c r="M12" s="82"/>
      <c r="N12" s="82">
        <v>0</v>
      </c>
      <c r="O12" s="82">
        <f t="shared" si="4"/>
        <v>0</v>
      </c>
      <c r="P12" s="82">
        <f t="shared" si="5"/>
        <v>0</v>
      </c>
      <c r="Q12" s="82">
        <f t="shared" si="6"/>
        <v>0</v>
      </c>
      <c r="R12" s="82">
        <f t="shared" si="14"/>
        <v>0</v>
      </c>
      <c r="S12" s="82">
        <f t="shared" si="13"/>
        <v>0</v>
      </c>
      <c r="T12" s="82">
        <v>0</v>
      </c>
      <c r="U12" s="82" t="e">
        <f t="shared" si="8"/>
        <v>#DIV/0!</v>
      </c>
      <c r="V12" s="80">
        <v>0</v>
      </c>
      <c r="W12" s="82">
        <v>0</v>
      </c>
      <c r="X12" s="82">
        <f t="shared" si="9"/>
        <v>0</v>
      </c>
      <c r="Y12" s="82">
        <f t="shared" si="10"/>
        <v>0</v>
      </c>
      <c r="Z12" s="82" t="e">
        <f t="shared" si="11"/>
        <v>#DIV/0!</v>
      </c>
      <c r="AA12" s="82" t="e">
        <f t="shared" si="12"/>
        <v>#DIV/0!</v>
      </c>
    </row>
    <row r="13" spans="1:27" x14ac:dyDescent="0.25">
      <c r="A13" s="77">
        <f t="shared" si="1"/>
        <v>0</v>
      </c>
      <c r="B13" s="80">
        <f t="shared" si="2"/>
        <v>0</v>
      </c>
      <c r="C13" s="80">
        <f t="shared" si="2"/>
        <v>0</v>
      </c>
      <c r="D13" s="80" t="e">
        <f t="shared" si="2"/>
        <v>#DIV/0!</v>
      </c>
      <c r="E13" s="81" t="e">
        <f t="shared" si="3"/>
        <v>#DIV/0!</v>
      </c>
      <c r="F13" s="77">
        <f t="shared" si="0"/>
        <v>0</v>
      </c>
      <c r="G13" s="77">
        <f t="shared" si="0"/>
        <v>0</v>
      </c>
      <c r="H13" s="77">
        <f t="shared" si="0"/>
        <v>0</v>
      </c>
      <c r="I13" s="77">
        <f t="shared" si="0"/>
        <v>0</v>
      </c>
      <c r="J13" s="77" t="e">
        <f t="shared" si="0"/>
        <v>#DIV/0!</v>
      </c>
      <c r="K13" s="77" t="e">
        <f t="shared" si="0"/>
        <v>#DIV/0!</v>
      </c>
      <c r="L13" s="82"/>
      <c r="M13" s="82"/>
      <c r="N13" s="82">
        <v>0</v>
      </c>
      <c r="O13" s="82">
        <f t="shared" si="4"/>
        <v>0</v>
      </c>
      <c r="P13" s="82">
        <f t="shared" si="5"/>
        <v>0</v>
      </c>
      <c r="Q13" s="82">
        <f t="shared" si="6"/>
        <v>0</v>
      </c>
      <c r="R13" s="82">
        <f t="shared" si="14"/>
        <v>0</v>
      </c>
      <c r="S13" s="82">
        <f t="shared" si="13"/>
        <v>0</v>
      </c>
      <c r="T13" s="82">
        <v>0</v>
      </c>
      <c r="U13" s="82" t="e">
        <f t="shared" si="8"/>
        <v>#DIV/0!</v>
      </c>
      <c r="V13" s="80">
        <v>0</v>
      </c>
      <c r="W13" s="82">
        <v>0</v>
      </c>
      <c r="X13" s="82">
        <f t="shared" si="9"/>
        <v>0</v>
      </c>
      <c r="Y13" s="82">
        <f t="shared" si="10"/>
        <v>0</v>
      </c>
      <c r="Z13" s="82" t="e">
        <f t="shared" si="11"/>
        <v>#DIV/0!</v>
      </c>
      <c r="AA13" s="82" t="e">
        <f t="shared" si="12"/>
        <v>#DIV/0!</v>
      </c>
    </row>
    <row r="14" spans="1:27" x14ac:dyDescent="0.25">
      <c r="A14" s="77">
        <f t="shared" si="1"/>
        <v>0</v>
      </c>
      <c r="B14" s="80">
        <f t="shared" si="2"/>
        <v>0</v>
      </c>
      <c r="C14" s="80">
        <f t="shared" si="2"/>
        <v>0</v>
      </c>
      <c r="D14" s="80" t="e">
        <f t="shared" si="2"/>
        <v>#DIV/0!</v>
      </c>
      <c r="E14" s="81" t="e">
        <f t="shared" si="3"/>
        <v>#DIV/0!</v>
      </c>
      <c r="F14" s="77">
        <f t="shared" si="0"/>
        <v>0</v>
      </c>
      <c r="G14" s="77">
        <f t="shared" si="0"/>
        <v>0</v>
      </c>
      <c r="H14" s="77">
        <f t="shared" si="0"/>
        <v>0</v>
      </c>
      <c r="I14" s="77">
        <f t="shared" si="0"/>
        <v>0</v>
      </c>
      <c r="J14" s="77" t="e">
        <f t="shared" si="0"/>
        <v>#DIV/0!</v>
      </c>
      <c r="K14" s="77" t="e">
        <f t="shared" si="0"/>
        <v>#DIV/0!</v>
      </c>
      <c r="L14" s="82"/>
      <c r="M14" s="82"/>
      <c r="N14" s="82">
        <v>0</v>
      </c>
      <c r="O14" s="82">
        <f t="shared" si="4"/>
        <v>0</v>
      </c>
      <c r="P14" s="82">
        <f>O14*40.0001976870614</f>
        <v>0</v>
      </c>
      <c r="Q14" s="82">
        <f t="shared" si="6"/>
        <v>0</v>
      </c>
      <c r="R14" s="82">
        <f t="shared" si="14"/>
        <v>0</v>
      </c>
      <c r="S14" s="82">
        <f t="shared" si="13"/>
        <v>0</v>
      </c>
      <c r="T14" s="82">
        <v>0</v>
      </c>
      <c r="U14" s="82" t="e">
        <f t="shared" si="8"/>
        <v>#DIV/0!</v>
      </c>
      <c r="V14" s="80">
        <v>0</v>
      </c>
      <c r="W14" s="82">
        <v>0</v>
      </c>
      <c r="X14" s="82">
        <f t="shared" si="9"/>
        <v>0</v>
      </c>
      <c r="Y14" s="82">
        <f t="shared" si="10"/>
        <v>0</v>
      </c>
      <c r="Z14" s="82" t="e">
        <f t="shared" si="11"/>
        <v>#DIV/0!</v>
      </c>
      <c r="AA14" s="82" t="e">
        <f t="shared" si="12"/>
        <v>#DIV/0!</v>
      </c>
    </row>
    <row r="15" spans="1:27" x14ac:dyDescent="0.25">
      <c r="A15" s="77">
        <f t="shared" si="1"/>
        <v>0</v>
      </c>
      <c r="B15" s="80">
        <f t="shared" si="2"/>
        <v>0</v>
      </c>
      <c r="C15" s="80">
        <f t="shared" si="2"/>
        <v>0</v>
      </c>
      <c r="D15" s="80" t="e">
        <f t="shared" si="2"/>
        <v>#DIV/0!</v>
      </c>
      <c r="E15" s="80" t="e">
        <f t="shared" si="3"/>
        <v>#DIV/0!</v>
      </c>
      <c r="F15" s="77">
        <f t="shared" si="0"/>
        <v>0</v>
      </c>
      <c r="G15" s="77">
        <f t="shared" si="0"/>
        <v>0</v>
      </c>
      <c r="H15" s="77">
        <f t="shared" si="0"/>
        <v>0</v>
      </c>
      <c r="I15" s="77">
        <f t="shared" si="0"/>
        <v>0</v>
      </c>
      <c r="J15" s="77" t="e">
        <f t="shared" si="0"/>
        <v>#DIV/0!</v>
      </c>
      <c r="K15" s="77" t="e">
        <f t="shared" si="0"/>
        <v>#DIV/0!</v>
      </c>
      <c r="L15" s="82"/>
      <c r="M15" s="82"/>
      <c r="N15" s="82">
        <v>0</v>
      </c>
      <c r="O15" s="82">
        <f t="shared" si="4"/>
        <v>0</v>
      </c>
      <c r="P15" s="82">
        <f t="shared" si="5"/>
        <v>0</v>
      </c>
      <c r="Q15" s="82">
        <f t="shared" si="6"/>
        <v>0</v>
      </c>
      <c r="R15" s="82">
        <f t="shared" si="14"/>
        <v>0</v>
      </c>
      <c r="S15" s="82">
        <f t="shared" si="13"/>
        <v>0</v>
      </c>
      <c r="T15" s="82">
        <v>0</v>
      </c>
      <c r="U15" s="82" t="e">
        <f t="shared" si="8"/>
        <v>#DIV/0!</v>
      </c>
      <c r="V15" s="80">
        <v>0</v>
      </c>
      <c r="W15" s="82">
        <v>0</v>
      </c>
      <c r="X15" s="82">
        <f t="shared" si="9"/>
        <v>0</v>
      </c>
      <c r="Y15" s="82">
        <f t="shared" si="10"/>
        <v>0</v>
      </c>
      <c r="Z15" s="82" t="e">
        <f t="shared" si="11"/>
        <v>#DIV/0!</v>
      </c>
      <c r="AA15" s="82" t="e">
        <f t="shared" si="12"/>
        <v>#DIV/0!</v>
      </c>
    </row>
    <row r="16" spans="1:27" x14ac:dyDescent="0.25">
      <c r="A16" s="77">
        <f t="shared" si="1"/>
        <v>0</v>
      </c>
      <c r="B16" s="80">
        <f t="shared" si="2"/>
        <v>0</v>
      </c>
      <c r="C16" s="80">
        <f t="shared" si="2"/>
        <v>0</v>
      </c>
      <c r="D16" s="80" t="e">
        <f t="shared" si="2"/>
        <v>#DIV/0!</v>
      </c>
      <c r="E16" s="80" t="e">
        <f t="shared" si="3"/>
        <v>#DIV/0!</v>
      </c>
      <c r="F16" s="77">
        <f t="shared" si="0"/>
        <v>0</v>
      </c>
      <c r="G16" s="77">
        <f t="shared" si="0"/>
        <v>0</v>
      </c>
      <c r="H16" s="77">
        <f t="shared" si="0"/>
        <v>0</v>
      </c>
      <c r="I16" s="77">
        <f t="shared" si="0"/>
        <v>0</v>
      </c>
      <c r="J16" s="77" t="e">
        <f t="shared" si="0"/>
        <v>#DIV/0!</v>
      </c>
      <c r="K16" s="77" t="e">
        <f t="shared" si="0"/>
        <v>#DIV/0!</v>
      </c>
      <c r="L16" s="82"/>
      <c r="M16" s="82"/>
      <c r="N16" s="82">
        <v>0</v>
      </c>
      <c r="O16" s="82">
        <f t="shared" si="4"/>
        <v>0</v>
      </c>
      <c r="P16" s="82">
        <f t="shared" si="5"/>
        <v>0</v>
      </c>
      <c r="Q16" s="82">
        <f t="shared" si="6"/>
        <v>0</v>
      </c>
      <c r="R16" s="82">
        <f t="shared" si="14"/>
        <v>0</v>
      </c>
      <c r="S16" s="82">
        <f t="shared" si="13"/>
        <v>0</v>
      </c>
      <c r="T16" s="82">
        <v>0</v>
      </c>
      <c r="U16" s="82" t="e">
        <f t="shared" si="8"/>
        <v>#DIV/0!</v>
      </c>
      <c r="V16" s="80">
        <v>0</v>
      </c>
      <c r="W16" s="82">
        <v>0</v>
      </c>
      <c r="X16" s="82">
        <f t="shared" si="9"/>
        <v>0</v>
      </c>
      <c r="Y16" s="82">
        <f t="shared" si="10"/>
        <v>0</v>
      </c>
      <c r="Z16" s="82" t="e">
        <f t="shared" si="11"/>
        <v>#DIV/0!</v>
      </c>
      <c r="AA16" s="82" t="e">
        <f t="shared" si="12"/>
        <v>#DIV/0!</v>
      </c>
    </row>
    <row r="17" spans="1:27" x14ac:dyDescent="0.25">
      <c r="A17" s="77">
        <f t="shared" si="1"/>
        <v>0</v>
      </c>
      <c r="B17" s="80">
        <f t="shared" si="2"/>
        <v>0</v>
      </c>
      <c r="C17" s="80">
        <f t="shared" si="2"/>
        <v>0</v>
      </c>
      <c r="D17" s="80" t="e">
        <f t="shared" si="2"/>
        <v>#DIV/0!</v>
      </c>
      <c r="E17" s="80" t="e">
        <f t="shared" si="3"/>
        <v>#DIV/0!</v>
      </c>
      <c r="F17" s="77">
        <f t="shared" ref="F17:K18" si="15">V17</f>
        <v>0</v>
      </c>
      <c r="G17" s="77">
        <f t="shared" si="15"/>
        <v>0</v>
      </c>
      <c r="H17" s="77">
        <f t="shared" si="15"/>
        <v>0</v>
      </c>
      <c r="I17" s="77">
        <f t="shared" si="15"/>
        <v>0</v>
      </c>
      <c r="J17" s="77" t="e">
        <f t="shared" si="15"/>
        <v>#DIV/0!</v>
      </c>
      <c r="K17" s="77" t="e">
        <f t="shared" si="15"/>
        <v>#DIV/0!</v>
      </c>
      <c r="L17" s="82"/>
      <c r="M17" s="82"/>
      <c r="N17" s="82">
        <v>0</v>
      </c>
      <c r="O17" s="82">
        <f t="shared" si="4"/>
        <v>0</v>
      </c>
      <c r="P17" s="82">
        <f t="shared" si="5"/>
        <v>0</v>
      </c>
      <c r="Q17" s="82">
        <f t="shared" si="6"/>
        <v>0</v>
      </c>
      <c r="R17" s="82">
        <f t="shared" si="14"/>
        <v>0</v>
      </c>
      <c r="S17" s="82">
        <f t="shared" si="13"/>
        <v>0</v>
      </c>
      <c r="T17" s="82">
        <v>0</v>
      </c>
      <c r="U17" s="82" t="e">
        <f t="shared" si="8"/>
        <v>#DIV/0!</v>
      </c>
      <c r="V17" s="80">
        <v>0</v>
      </c>
      <c r="W17" s="82">
        <v>0</v>
      </c>
      <c r="X17" s="82">
        <f t="shared" si="9"/>
        <v>0</v>
      </c>
      <c r="Y17" s="82">
        <f t="shared" si="10"/>
        <v>0</v>
      </c>
      <c r="Z17" s="82" t="e">
        <f t="shared" si="11"/>
        <v>#DIV/0!</v>
      </c>
      <c r="AA17" s="82" t="e">
        <f t="shared" si="12"/>
        <v>#DIV/0!</v>
      </c>
    </row>
    <row r="18" spans="1:27" x14ac:dyDescent="0.25">
      <c r="A18" s="77">
        <f t="shared" si="1"/>
        <v>0</v>
      </c>
      <c r="B18" s="80">
        <f t="shared" ref="B18:D18" si="16">S18</f>
        <v>9999.9964280012846</v>
      </c>
      <c r="C18" s="80">
        <f t="shared" si="16"/>
        <v>105000000</v>
      </c>
      <c r="D18" s="80">
        <f t="shared" si="16"/>
        <v>10500</v>
      </c>
      <c r="E18" s="80">
        <f t="shared" si="3"/>
        <v>975</v>
      </c>
      <c r="F18" s="77">
        <f t="shared" si="15"/>
        <v>0</v>
      </c>
      <c r="G18" s="77">
        <f t="shared" si="15"/>
        <v>0</v>
      </c>
      <c r="H18" s="77">
        <f t="shared" si="15"/>
        <v>0</v>
      </c>
      <c r="I18" s="77">
        <f t="shared" si="15"/>
        <v>105000000</v>
      </c>
      <c r="J18" s="77">
        <f t="shared" si="15"/>
        <v>10500.003750599992</v>
      </c>
      <c r="K18" s="77">
        <f t="shared" si="15"/>
        <v>8778.0000008329516</v>
      </c>
      <c r="L18" s="82"/>
      <c r="M18" s="82"/>
      <c r="N18" s="82">
        <v>1</v>
      </c>
      <c r="O18" s="82">
        <f t="shared" si="4"/>
        <v>2.47107605477881</v>
      </c>
      <c r="P18" s="82">
        <f t="shared" si="5"/>
        <v>98.843530690916168</v>
      </c>
      <c r="Q18" s="82">
        <f t="shared" si="6"/>
        <v>11961.72248690322</v>
      </c>
      <c r="R18" s="82">
        <f t="shared" si="14"/>
        <v>107639.96155100582</v>
      </c>
      <c r="S18" s="82">
        <f t="shared" si="13"/>
        <v>9999.9964280012846</v>
      </c>
      <c r="T18" s="82">
        <v>105000000</v>
      </c>
      <c r="U18" s="82">
        <f t="shared" si="8"/>
        <v>10500</v>
      </c>
      <c r="V18" s="80">
        <v>0</v>
      </c>
      <c r="W18" s="82">
        <v>0</v>
      </c>
      <c r="X18" s="82">
        <f t="shared" si="9"/>
        <v>0</v>
      </c>
      <c r="Y18" s="82">
        <f t="shared" si="10"/>
        <v>105000000</v>
      </c>
      <c r="Z18" s="82">
        <f t="shared" si="11"/>
        <v>10500.003750599992</v>
      </c>
      <c r="AA18" s="82">
        <f t="shared" si="12"/>
        <v>8778.0000008329516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61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7"/>
  <sheetViews>
    <sheetView zoomScale="85" zoomScaleNormal="85" workbookViewId="0">
      <selection activeCell="Z20" activeCellId="2" sqref="Z12 Z13 Z20"/>
    </sheetView>
  </sheetViews>
  <sheetFormatPr defaultRowHeight="15" x14ac:dyDescent="0.25"/>
  <cols>
    <col min="25" max="25" width="11.5703125" bestFit="1" customWidth="1"/>
    <col min="26" max="28" width="10.28515625" bestFit="1" customWidth="1"/>
  </cols>
  <sheetData>
    <row r="1" spans="1:28" x14ac:dyDescent="0.25">
      <c r="A1" s="83">
        <v>1</v>
      </c>
      <c r="H1" t="s">
        <v>43</v>
      </c>
    </row>
    <row r="2" spans="1:28" x14ac:dyDescent="0.25">
      <c r="A2" t="s">
        <v>56</v>
      </c>
      <c r="D2" t="s">
        <v>80</v>
      </c>
      <c r="E2" t="s">
        <v>81</v>
      </c>
      <c r="F2" t="s">
        <v>82</v>
      </c>
      <c r="G2" s="84" t="s">
        <v>83</v>
      </c>
      <c r="H2" t="s">
        <v>84</v>
      </c>
    </row>
    <row r="3" spans="1:28" x14ac:dyDescent="0.25">
      <c r="A3" t="s">
        <v>57</v>
      </c>
      <c r="B3" t="s">
        <v>59</v>
      </c>
      <c r="K3" t="s">
        <v>61</v>
      </c>
      <c r="L3" t="s">
        <v>62</v>
      </c>
    </row>
    <row r="4" spans="1:28" x14ac:dyDescent="0.25">
      <c r="A4" t="s">
        <v>58</v>
      </c>
      <c r="B4" t="s">
        <v>60</v>
      </c>
      <c r="K4" t="s">
        <v>63</v>
      </c>
      <c r="L4" t="s">
        <v>64</v>
      </c>
    </row>
    <row r="5" spans="1:28" x14ac:dyDescent="0.25">
      <c r="B5" t="s">
        <v>68</v>
      </c>
      <c r="E5" t="s">
        <v>69</v>
      </c>
      <c r="F5">
        <v>0.53900000000000003</v>
      </c>
      <c r="G5" t="s">
        <v>70</v>
      </c>
      <c r="K5" t="s">
        <v>65</v>
      </c>
      <c r="L5" t="s">
        <v>66</v>
      </c>
    </row>
    <row r="6" spans="1:28" x14ac:dyDescent="0.25">
      <c r="K6" t="s">
        <v>67</v>
      </c>
      <c r="L6">
        <v>19</v>
      </c>
    </row>
    <row r="7" spans="1:28" x14ac:dyDescent="0.25">
      <c r="B7" t="s">
        <v>71</v>
      </c>
      <c r="L7" s="83"/>
      <c r="M7" s="83"/>
      <c r="N7" s="83" t="s">
        <v>136</v>
      </c>
      <c r="O7" s="83"/>
    </row>
    <row r="8" spans="1:28" x14ac:dyDescent="0.25">
      <c r="B8" t="s">
        <v>72</v>
      </c>
      <c r="C8" t="s">
        <v>76</v>
      </c>
      <c r="L8" s="83" t="s">
        <v>137</v>
      </c>
      <c r="M8">
        <v>0.53900000000000003</v>
      </c>
      <c r="N8">
        <v>0.47299999999999998</v>
      </c>
      <c r="O8" s="83"/>
    </row>
    <row r="9" spans="1:28" x14ac:dyDescent="0.25">
      <c r="B9" t="s">
        <v>73</v>
      </c>
      <c r="C9" t="s">
        <v>77</v>
      </c>
      <c r="L9" s="83"/>
      <c r="M9">
        <v>0.40500000000000003</v>
      </c>
      <c r="N9">
        <v>0.40500000000000003</v>
      </c>
      <c r="O9" s="83"/>
    </row>
    <row r="10" spans="1:28" x14ac:dyDescent="0.25">
      <c r="B10" t="s">
        <v>74</v>
      </c>
      <c r="C10" t="s">
        <v>78</v>
      </c>
      <c r="L10" s="83"/>
      <c r="M10">
        <v>0.754</v>
      </c>
      <c r="N10">
        <v>0.754</v>
      </c>
      <c r="O10" s="83"/>
    </row>
    <row r="11" spans="1:28" x14ac:dyDescent="0.25">
      <c r="B11" t="s">
        <v>75</v>
      </c>
      <c r="C11" t="s">
        <v>88</v>
      </c>
      <c r="L11" s="83" t="s">
        <v>137</v>
      </c>
      <c r="M11">
        <f>SUM(M8:M10)</f>
        <v>1.698</v>
      </c>
      <c r="N11">
        <f>SUM(N8:N10)</f>
        <v>1.6320000000000001</v>
      </c>
      <c r="O11" s="83"/>
    </row>
    <row r="12" spans="1:28" x14ac:dyDescent="0.25">
      <c r="L12" s="83"/>
      <c r="M12" s="83">
        <v>16980</v>
      </c>
      <c r="N12" s="83">
        <v>16320</v>
      </c>
      <c r="O12" s="83"/>
      <c r="Y12" t="s">
        <v>125</v>
      </c>
      <c r="Z12" s="90">
        <v>3350</v>
      </c>
      <c r="AA12" s="90"/>
      <c r="AB12" s="90"/>
    </row>
    <row r="13" spans="1:28" x14ac:dyDescent="0.25">
      <c r="B13" t="s">
        <v>79</v>
      </c>
      <c r="Y13" t="s">
        <v>123</v>
      </c>
      <c r="Z13" s="90">
        <v>4730</v>
      </c>
      <c r="AA13" s="90"/>
      <c r="AB13" s="90"/>
    </row>
    <row r="14" spans="1:28" x14ac:dyDescent="0.25">
      <c r="Y14" t="s">
        <v>122</v>
      </c>
      <c r="Z14" s="90"/>
      <c r="AA14" s="90"/>
      <c r="AB14" s="90"/>
    </row>
    <row r="15" spans="1:28" x14ac:dyDescent="0.25">
      <c r="A15" s="83">
        <v>2</v>
      </c>
      <c r="Y15" t="s">
        <v>124</v>
      </c>
      <c r="Z15" s="90"/>
      <c r="AA15" s="90"/>
      <c r="AB15" s="90"/>
    </row>
    <row r="16" spans="1:28" x14ac:dyDescent="0.25">
      <c r="A16" t="s">
        <v>56</v>
      </c>
      <c r="D16" t="s">
        <v>80</v>
      </c>
      <c r="E16" t="s">
        <v>81</v>
      </c>
      <c r="F16" t="s">
        <v>82</v>
      </c>
      <c r="G16" s="84" t="s">
        <v>90</v>
      </c>
      <c r="H16" t="s">
        <v>84</v>
      </c>
      <c r="Y16" t="s">
        <v>121</v>
      </c>
      <c r="Z16" s="90">
        <v>17540</v>
      </c>
      <c r="AA16" s="90"/>
      <c r="AB16" s="90"/>
    </row>
    <row r="17" spans="1:28" x14ac:dyDescent="0.25">
      <c r="A17" t="s">
        <v>57</v>
      </c>
      <c r="B17" t="s">
        <v>85</v>
      </c>
      <c r="J17" t="s">
        <v>61</v>
      </c>
      <c r="K17" t="s">
        <v>91</v>
      </c>
      <c r="Z17" s="90"/>
      <c r="AA17" s="90"/>
      <c r="AB17" s="90"/>
    </row>
    <row r="18" spans="1:28" x14ac:dyDescent="0.25">
      <c r="A18" t="s">
        <v>58</v>
      </c>
      <c r="B18" t="s">
        <v>86</v>
      </c>
      <c r="J18" t="s">
        <v>63</v>
      </c>
      <c r="K18" t="s">
        <v>64</v>
      </c>
      <c r="L18" t="s">
        <v>94</v>
      </c>
      <c r="Z18" s="90">
        <v>15060</v>
      </c>
      <c r="AA18" s="90"/>
      <c r="AB18" s="90"/>
    </row>
    <row r="19" spans="1:28" x14ac:dyDescent="0.25">
      <c r="B19" t="s">
        <v>87</v>
      </c>
      <c r="E19" t="s">
        <v>69</v>
      </c>
      <c r="F19">
        <v>0.40500000000000003</v>
      </c>
      <c r="G19" t="s">
        <v>70</v>
      </c>
      <c r="J19" t="s">
        <v>65</v>
      </c>
      <c r="K19" t="s">
        <v>66</v>
      </c>
      <c r="Z19" s="90">
        <f>Z12+Z13</f>
        <v>8080</v>
      </c>
      <c r="AA19" s="90"/>
      <c r="AB19" s="90"/>
    </row>
    <row r="20" spans="1:28" x14ac:dyDescent="0.25">
      <c r="J20" t="s">
        <v>67</v>
      </c>
      <c r="K20">
        <v>19</v>
      </c>
      <c r="Z20" s="90">
        <f>Z18-Z19</f>
        <v>6980</v>
      </c>
      <c r="AA20" s="90"/>
      <c r="AB20" s="90"/>
    </row>
    <row r="21" spans="1:28" x14ac:dyDescent="0.25">
      <c r="B21" t="s">
        <v>71</v>
      </c>
      <c r="Z21" s="90"/>
      <c r="AA21" s="90"/>
      <c r="AB21" s="90"/>
    </row>
    <row r="22" spans="1:28" x14ac:dyDescent="0.25">
      <c r="B22" t="s">
        <v>72</v>
      </c>
      <c r="C22" t="s">
        <v>76</v>
      </c>
      <c r="J22" t="s">
        <v>93</v>
      </c>
      <c r="Z22" s="90"/>
      <c r="AA22" s="90"/>
      <c r="AB22" s="90"/>
    </row>
    <row r="23" spans="1:28" x14ac:dyDescent="0.25">
      <c r="B23" t="s">
        <v>73</v>
      </c>
      <c r="C23" t="s">
        <v>77</v>
      </c>
      <c r="Z23" s="90"/>
      <c r="AA23" s="90"/>
      <c r="AB23" s="90"/>
    </row>
    <row r="24" spans="1:28" x14ac:dyDescent="0.25">
      <c r="B24" t="s">
        <v>74</v>
      </c>
      <c r="C24" t="s">
        <v>88</v>
      </c>
      <c r="Z24" s="90"/>
      <c r="AA24" s="90"/>
      <c r="AB24" s="90"/>
    </row>
    <row r="25" spans="1:28" x14ac:dyDescent="0.25">
      <c r="B25" t="s">
        <v>75</v>
      </c>
      <c r="C25" t="s">
        <v>88</v>
      </c>
      <c r="Z25" s="90"/>
      <c r="AA25" s="90"/>
      <c r="AB25" s="90"/>
    </row>
    <row r="26" spans="1:28" x14ac:dyDescent="0.25">
      <c r="Z26" s="90">
        <v>1.506</v>
      </c>
      <c r="AA26" s="90">
        <v>10000</v>
      </c>
      <c r="AB26" s="90">
        <f>Z26*AA26</f>
        <v>15060</v>
      </c>
    </row>
    <row r="27" spans="1:28" x14ac:dyDescent="0.25">
      <c r="B27" t="s">
        <v>89</v>
      </c>
    </row>
    <row r="29" spans="1:28" x14ac:dyDescent="0.25">
      <c r="A29" s="83">
        <v>3</v>
      </c>
    </row>
    <row r="30" spans="1:28" x14ac:dyDescent="0.25">
      <c r="A30" t="s">
        <v>56</v>
      </c>
      <c r="D30" t="s">
        <v>80</v>
      </c>
      <c r="E30" t="s">
        <v>98</v>
      </c>
      <c r="F30" t="s">
        <v>82</v>
      </c>
      <c r="G30" s="84" t="s">
        <v>99</v>
      </c>
      <c r="H30" t="s">
        <v>100</v>
      </c>
    </row>
    <row r="31" spans="1:28" x14ac:dyDescent="0.25">
      <c r="A31" t="s">
        <v>57</v>
      </c>
      <c r="B31" t="s">
        <v>95</v>
      </c>
      <c r="J31" t="s">
        <v>61</v>
      </c>
      <c r="K31" t="s">
        <v>91</v>
      </c>
    </row>
    <row r="32" spans="1:28" x14ac:dyDescent="0.25">
      <c r="A32" t="s">
        <v>58</v>
      </c>
      <c r="B32" t="s">
        <v>96</v>
      </c>
      <c r="J32" t="s">
        <v>63</v>
      </c>
      <c r="K32" t="s">
        <v>64</v>
      </c>
      <c r="L32" t="s">
        <v>92</v>
      </c>
    </row>
    <row r="33" spans="1:14" x14ac:dyDescent="0.25">
      <c r="B33" t="s">
        <v>97</v>
      </c>
      <c r="E33" t="s">
        <v>69</v>
      </c>
      <c r="F33">
        <v>0.754</v>
      </c>
      <c r="G33" t="s">
        <v>70</v>
      </c>
      <c r="J33" t="s">
        <v>65</v>
      </c>
      <c r="K33" t="s">
        <v>66</v>
      </c>
    </row>
    <row r="34" spans="1:14" x14ac:dyDescent="0.25">
      <c r="J34" t="s">
        <v>67</v>
      </c>
      <c r="K34">
        <v>19</v>
      </c>
    </row>
    <row r="35" spans="1:14" x14ac:dyDescent="0.25">
      <c r="B35" t="s">
        <v>71</v>
      </c>
    </row>
    <row r="36" spans="1:14" x14ac:dyDescent="0.25">
      <c r="B36" t="s">
        <v>72</v>
      </c>
      <c r="C36" t="s">
        <v>101</v>
      </c>
      <c r="J36" t="s">
        <v>93</v>
      </c>
    </row>
    <row r="37" spans="1:14" x14ac:dyDescent="0.25">
      <c r="B37" t="s">
        <v>73</v>
      </c>
      <c r="C37" t="s">
        <v>102</v>
      </c>
    </row>
    <row r="38" spans="1:14" x14ac:dyDescent="0.25">
      <c r="B38" t="s">
        <v>74</v>
      </c>
      <c r="C38" t="s">
        <v>103</v>
      </c>
    </row>
    <row r="39" spans="1:14" x14ac:dyDescent="0.25">
      <c r="B39" t="s">
        <v>75</v>
      </c>
      <c r="C39" t="s">
        <v>104</v>
      </c>
    </row>
    <row r="41" spans="1:14" x14ac:dyDescent="0.25">
      <c r="B41" t="s">
        <v>105</v>
      </c>
    </row>
    <row r="44" spans="1:14" x14ac:dyDescent="0.25">
      <c r="A44">
        <v>4</v>
      </c>
    </row>
    <row r="45" spans="1:14" x14ac:dyDescent="0.25">
      <c r="A45" t="s">
        <v>106</v>
      </c>
    </row>
    <row r="46" spans="1:14" x14ac:dyDescent="0.25">
      <c r="A46" t="s">
        <v>107</v>
      </c>
      <c r="B46" t="s">
        <v>108</v>
      </c>
      <c r="G46" t="s">
        <v>114</v>
      </c>
      <c r="K46" t="s">
        <v>144</v>
      </c>
      <c r="L46" t="s">
        <v>145</v>
      </c>
      <c r="N46">
        <v>32780</v>
      </c>
    </row>
    <row r="47" spans="1:14" x14ac:dyDescent="0.25">
      <c r="A47" t="s">
        <v>109</v>
      </c>
      <c r="B47" t="s">
        <v>110</v>
      </c>
    </row>
    <row r="48" spans="1:14" x14ac:dyDescent="0.25">
      <c r="B48" t="s">
        <v>111</v>
      </c>
      <c r="E48" t="s">
        <v>69</v>
      </c>
      <c r="F48">
        <v>0.53900000000000003</v>
      </c>
      <c r="G48" t="s">
        <v>70</v>
      </c>
    </row>
    <row r="49" spans="1:7" x14ac:dyDescent="0.25">
      <c r="D49" t="s">
        <v>113</v>
      </c>
      <c r="F49">
        <v>6.6000000000000003E-2</v>
      </c>
    </row>
    <row r="50" spans="1:7" x14ac:dyDescent="0.25">
      <c r="D50" t="s">
        <v>112</v>
      </c>
      <c r="F50">
        <v>0.47299999999999998</v>
      </c>
    </row>
    <row r="52" spans="1:7" x14ac:dyDescent="0.25">
      <c r="B52" t="s">
        <v>71</v>
      </c>
    </row>
    <row r="53" spans="1:7" x14ac:dyDescent="0.25">
      <c r="B53" t="s">
        <v>72</v>
      </c>
      <c r="C53" t="s">
        <v>115</v>
      </c>
    </row>
    <row r="54" spans="1:7" x14ac:dyDescent="0.25">
      <c r="B54" t="s">
        <v>73</v>
      </c>
      <c r="C54" t="s">
        <v>116</v>
      </c>
    </row>
    <row r="55" spans="1:7" x14ac:dyDescent="0.25">
      <c r="B55" t="s">
        <v>74</v>
      </c>
      <c r="C55" t="s">
        <v>118</v>
      </c>
    </row>
    <row r="56" spans="1:7" x14ac:dyDescent="0.25">
      <c r="B56" t="s">
        <v>75</v>
      </c>
      <c r="C56" t="s">
        <v>117</v>
      </c>
    </row>
    <row r="60" spans="1:7" x14ac:dyDescent="0.25">
      <c r="A60" t="s">
        <v>119</v>
      </c>
    </row>
    <row r="61" spans="1:7" x14ac:dyDescent="0.25">
      <c r="B61" t="s">
        <v>120</v>
      </c>
      <c r="D61" t="s">
        <v>121</v>
      </c>
      <c r="F61" t="s">
        <v>69</v>
      </c>
    </row>
    <row r="62" spans="1:7" x14ac:dyDescent="0.25">
      <c r="D62" t="s">
        <v>122</v>
      </c>
      <c r="F62">
        <v>3.278</v>
      </c>
      <c r="G62" t="s">
        <v>70</v>
      </c>
    </row>
    <row r="63" spans="1:7" x14ac:dyDescent="0.25">
      <c r="D63" t="s">
        <v>123</v>
      </c>
      <c r="F63" s="82">
        <v>32780</v>
      </c>
      <c r="G63" t="s">
        <v>126</v>
      </c>
    </row>
    <row r="64" spans="1:7" x14ac:dyDescent="0.25">
      <c r="D64" t="s">
        <v>124</v>
      </c>
    </row>
    <row r="65" spans="1:9" x14ac:dyDescent="0.25">
      <c r="D65" t="s">
        <v>125</v>
      </c>
    </row>
    <row r="68" spans="1:9" x14ac:dyDescent="0.25">
      <c r="A68" t="s">
        <v>127</v>
      </c>
    </row>
    <row r="69" spans="1:9" x14ac:dyDescent="0.25">
      <c r="B69" t="s">
        <v>120</v>
      </c>
      <c r="D69" t="s">
        <v>125</v>
      </c>
      <c r="F69" t="s">
        <v>128</v>
      </c>
      <c r="G69" t="s">
        <v>129</v>
      </c>
    </row>
    <row r="70" spans="1:9" x14ac:dyDescent="0.25">
      <c r="D70" t="s">
        <v>123</v>
      </c>
    </row>
    <row r="71" spans="1:9" x14ac:dyDescent="0.25">
      <c r="D71" t="s">
        <v>121</v>
      </c>
    </row>
    <row r="75" spans="1:9" x14ac:dyDescent="0.25">
      <c r="A75" t="s">
        <v>130</v>
      </c>
    </row>
    <row r="76" spans="1:9" x14ac:dyDescent="0.25">
      <c r="H76" t="s">
        <v>70</v>
      </c>
      <c r="I76" t="s">
        <v>133</v>
      </c>
    </row>
    <row r="77" spans="1:9" x14ac:dyDescent="0.25">
      <c r="B77" t="s">
        <v>120</v>
      </c>
      <c r="D77" t="s">
        <v>132</v>
      </c>
      <c r="F77" t="s">
        <v>131</v>
      </c>
      <c r="H77">
        <v>0.40500000000000003</v>
      </c>
      <c r="I77">
        <v>0.33500000000000002</v>
      </c>
    </row>
    <row r="78" spans="1:9" x14ac:dyDescent="0.25">
      <c r="D78" t="s">
        <v>123</v>
      </c>
      <c r="F78" t="s">
        <v>131</v>
      </c>
      <c r="H78">
        <v>0.47299999999999998</v>
      </c>
      <c r="I78">
        <v>0.47299999999999998</v>
      </c>
    </row>
    <row r="79" spans="1:9" x14ac:dyDescent="0.25">
      <c r="D79" t="s">
        <v>121</v>
      </c>
      <c r="H79">
        <v>1.754</v>
      </c>
      <c r="I79">
        <v>0.69799999999999995</v>
      </c>
    </row>
    <row r="80" spans="1:9" x14ac:dyDescent="0.25">
      <c r="H80">
        <f>SUM(H77:H79)</f>
        <v>2.6320000000000001</v>
      </c>
      <c r="I80">
        <f>SUM(I77:I79)</f>
        <v>1.506</v>
      </c>
    </row>
    <row r="81" spans="4:11" x14ac:dyDescent="0.25">
      <c r="I81" s="83">
        <v>15060</v>
      </c>
      <c r="J81" s="83" t="s">
        <v>134</v>
      </c>
      <c r="K81" t="s">
        <v>135</v>
      </c>
    </row>
    <row r="85" spans="4:11" x14ac:dyDescent="0.25">
      <c r="D85" s="85" t="s">
        <v>138</v>
      </c>
      <c r="E85" s="85"/>
      <c r="F85" s="85"/>
      <c r="G85" s="85"/>
      <c r="H85" s="85"/>
      <c r="I85" s="85"/>
      <c r="J85" s="85"/>
    </row>
    <row r="86" spans="4:11" x14ac:dyDescent="0.25">
      <c r="D86" s="85"/>
      <c r="E86" s="85"/>
      <c r="F86" s="85"/>
      <c r="G86" s="85"/>
      <c r="H86" s="85"/>
      <c r="I86" s="85"/>
      <c r="J86" s="85"/>
    </row>
    <row r="87" spans="4:11" x14ac:dyDescent="0.25">
      <c r="D87" s="85" t="s">
        <v>132</v>
      </c>
      <c r="E87" s="85"/>
      <c r="F87" s="85"/>
      <c r="G87" s="85"/>
      <c r="H87" s="85"/>
      <c r="I87" s="85"/>
      <c r="J87" s="85"/>
    </row>
    <row r="88" spans="4:11" x14ac:dyDescent="0.25">
      <c r="D88" s="85" t="s">
        <v>123</v>
      </c>
      <c r="E88" s="85"/>
      <c r="F88" s="85"/>
      <c r="G88" s="85"/>
      <c r="H88" s="85">
        <v>0.47299999999999998</v>
      </c>
      <c r="I88" s="85"/>
      <c r="J88" s="85"/>
    </row>
    <row r="89" spans="4:11" x14ac:dyDescent="0.25">
      <c r="D89" s="85" t="s">
        <v>121</v>
      </c>
      <c r="E89" s="85"/>
      <c r="F89" s="85"/>
      <c r="G89" s="85"/>
      <c r="H89" s="85">
        <v>0.33500000000000002</v>
      </c>
      <c r="I89" s="85"/>
      <c r="J89" s="85"/>
    </row>
    <row r="90" spans="4:11" x14ac:dyDescent="0.25">
      <c r="D90" s="85"/>
      <c r="E90" s="85"/>
      <c r="F90" s="85"/>
      <c r="G90" s="85"/>
      <c r="H90" s="85">
        <v>1.754</v>
      </c>
      <c r="I90" s="85"/>
      <c r="J90" s="85"/>
    </row>
    <row r="91" spans="4:11" x14ac:dyDescent="0.25">
      <c r="D91" s="85"/>
      <c r="E91" s="85"/>
      <c r="F91" s="85"/>
      <c r="G91" s="85"/>
      <c r="H91" s="85">
        <f>SUM(H88:H90)</f>
        <v>2.5620000000000003</v>
      </c>
      <c r="I91" s="85">
        <v>25620</v>
      </c>
      <c r="J91" s="85"/>
    </row>
    <row r="94" spans="4:11" x14ac:dyDescent="0.25">
      <c r="H94" s="84">
        <v>0.71599999999999997</v>
      </c>
    </row>
    <row r="95" spans="4:11" x14ac:dyDescent="0.25">
      <c r="E95" t="s">
        <v>143</v>
      </c>
      <c r="G95" t="s">
        <v>139</v>
      </c>
      <c r="I95">
        <v>0.36299999999999999</v>
      </c>
      <c r="J95" t="s">
        <v>142</v>
      </c>
    </row>
    <row r="96" spans="4:11" x14ac:dyDescent="0.25">
      <c r="G96" t="s">
        <v>140</v>
      </c>
      <c r="I96">
        <v>0.35299999999999998</v>
      </c>
      <c r="J96" t="s">
        <v>141</v>
      </c>
    </row>
    <row r="97" spans="9:9" x14ac:dyDescent="0.25">
      <c r="I97">
        <f>SUM(I95:I96)</f>
        <v>0.71599999999999997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Calculation</vt:lpstr>
      <vt:lpstr>Final</vt:lpstr>
      <vt:lpstr>Summary</vt:lpstr>
      <vt:lpstr>Sheet1</vt:lpstr>
      <vt:lpstr>Sheet2</vt:lpstr>
      <vt:lpstr>Sheet3</vt:lpstr>
      <vt:lpstr>Sheet4</vt:lpstr>
      <vt:lpstr>Sheet5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Akshay</cp:lastModifiedBy>
  <cp:lastPrinted>2022-02-23T04:29:35Z</cp:lastPrinted>
  <dcterms:created xsi:type="dcterms:W3CDTF">2014-10-16T12:20:47Z</dcterms:created>
  <dcterms:modified xsi:type="dcterms:W3CDTF">2023-12-04T09:37:30Z</dcterms:modified>
</cp:coreProperties>
</file>