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Narendra Rukhdu Patidar - Avadh Vatika Colony\"/>
    </mc:Choice>
  </mc:AlternateContent>
  <xr:revisionPtr revIDLastSave="0" documentId="13_ncr:1_{52BD6477-94BA-43AA-A8C6-E4CCAB355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10" r:id="rId1"/>
    <sheet name="Sheet1" sheetId="11" r:id="rId2"/>
  </sheets>
  <calcPr calcId="191029"/>
</workbook>
</file>

<file path=xl/calcChain.xml><?xml version="1.0" encoding="utf-8"?>
<calcChain xmlns="http://schemas.openxmlformats.org/spreadsheetml/2006/main">
  <c r="Q36" i="10" l="1"/>
  <c r="I47" i="10"/>
  <c r="J2" i="10" s="1"/>
  <c r="J43" i="10"/>
  <c r="I43" i="10"/>
  <c r="K43" i="10" s="1"/>
  <c r="L43" i="10" s="1"/>
  <c r="C8" i="10" s="1"/>
  <c r="K42" i="10"/>
  <c r="L42" i="10" s="1"/>
  <c r="K41" i="10"/>
  <c r="L41" i="10" s="1"/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M30" i="10" s="1"/>
  <c r="O29" i="10"/>
  <c r="H29" i="10"/>
  <c r="J29" i="10" s="1"/>
  <c r="K29" i="10" s="1"/>
  <c r="L29" i="10" s="1"/>
  <c r="N29" i="10" s="1"/>
  <c r="O28" i="10"/>
  <c r="I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M27" i="10" s="1"/>
  <c r="O26" i="10"/>
  <c r="H26" i="10"/>
  <c r="J26" i="10" s="1"/>
  <c r="K26" i="10" s="1"/>
  <c r="L26" i="10" s="1"/>
  <c r="N26" i="10" s="1"/>
  <c r="M26" i="10" s="1"/>
  <c r="O25" i="10"/>
  <c r="H25" i="10"/>
  <c r="J25" i="10" s="1"/>
  <c r="K25" i="10" s="1"/>
  <c r="L25" i="10" s="1"/>
  <c r="N25" i="10" s="1"/>
  <c r="M25" i="10" s="1"/>
  <c r="O24" i="10"/>
  <c r="H24" i="10"/>
  <c r="J24" i="10" s="1"/>
  <c r="K24" i="10" s="1"/>
  <c r="L24" i="10" s="1"/>
  <c r="N24" i="10" s="1"/>
  <c r="M24" i="10" s="1"/>
  <c r="O23" i="10"/>
  <c r="H23" i="10"/>
  <c r="J23" i="10" s="1"/>
  <c r="K23" i="10" s="1"/>
  <c r="L23" i="10" s="1"/>
  <c r="N23" i="10" s="1"/>
  <c r="M23" i="10" s="1"/>
  <c r="O22" i="10"/>
  <c r="H22" i="10"/>
  <c r="J22" i="10" s="1"/>
  <c r="K22" i="10" s="1"/>
  <c r="L22" i="10" s="1"/>
  <c r="N22" i="10" s="1"/>
  <c r="M22" i="10" s="1"/>
  <c r="O21" i="10"/>
  <c r="H21" i="10"/>
  <c r="J21" i="10" s="1"/>
  <c r="K21" i="10" s="1"/>
  <c r="L21" i="10" s="1"/>
  <c r="N21" i="10" s="1"/>
  <c r="M21" i="10" s="1"/>
  <c r="O20" i="10"/>
  <c r="H20" i="10"/>
  <c r="J20" i="10" s="1"/>
  <c r="K20" i="10" s="1"/>
  <c r="L20" i="10" s="1"/>
  <c r="N20" i="10" s="1"/>
  <c r="M20" i="10" s="1"/>
  <c r="O19" i="10"/>
  <c r="H19" i="10"/>
  <c r="J19" i="10" s="1"/>
  <c r="K19" i="10" s="1"/>
  <c r="L19" i="10" s="1"/>
  <c r="N19" i="10" s="1"/>
  <c r="M19" i="10" s="1"/>
  <c r="O18" i="10"/>
  <c r="H18" i="10"/>
  <c r="J18" i="10" s="1"/>
  <c r="K18" i="10" s="1"/>
  <c r="L18" i="10" s="1"/>
  <c r="N18" i="10" s="1"/>
  <c r="M18" i="10" s="1"/>
  <c r="O17" i="10"/>
  <c r="H17" i="10"/>
  <c r="J17" i="10" s="1"/>
  <c r="K17" i="10" s="1"/>
  <c r="L17" i="10" s="1"/>
  <c r="N17" i="10" s="1"/>
  <c r="M17" i="10" s="1"/>
  <c r="O16" i="10"/>
  <c r="H16" i="10"/>
  <c r="J16" i="10" s="1"/>
  <c r="K16" i="10" s="1"/>
  <c r="L16" i="10" s="1"/>
  <c r="N16" i="10" s="1"/>
  <c r="M16" i="10" s="1"/>
  <c r="O15" i="10"/>
  <c r="H15" i="10"/>
  <c r="J15" i="10" s="1"/>
  <c r="K15" i="10" s="1"/>
  <c r="L15" i="10" s="1"/>
  <c r="N15" i="10" s="1"/>
  <c r="M15" i="10" s="1"/>
  <c r="O14" i="10"/>
  <c r="H14" i="10"/>
  <c r="J14" i="10" s="1"/>
  <c r="K14" i="10" s="1"/>
  <c r="L14" i="10" s="1"/>
  <c r="N14" i="10" s="1"/>
  <c r="M14" i="10" s="1"/>
  <c r="O13" i="10"/>
  <c r="H13" i="10"/>
  <c r="J13" i="10" s="1"/>
  <c r="K13" i="10" s="1"/>
  <c r="L13" i="10" s="1"/>
  <c r="N13" i="10" s="1"/>
  <c r="M13" i="10" s="1"/>
  <c r="O12" i="10"/>
  <c r="H12" i="10"/>
  <c r="J12" i="10" s="1"/>
  <c r="K12" i="10" s="1"/>
  <c r="L12" i="10" s="1"/>
  <c r="N12" i="10" s="1"/>
  <c r="M12" i="10" s="1"/>
  <c r="O11" i="10"/>
  <c r="H11" i="10"/>
  <c r="J11" i="10" s="1"/>
  <c r="K11" i="10" s="1"/>
  <c r="L11" i="10" s="1"/>
  <c r="N11" i="10" s="1"/>
  <c r="M11" i="10" s="1"/>
  <c r="O10" i="10"/>
  <c r="H10" i="10"/>
  <c r="J10" i="10" s="1"/>
  <c r="K10" i="10" s="1"/>
  <c r="L10" i="10" s="1"/>
  <c r="N10" i="10" s="1"/>
  <c r="M10" i="10" s="1"/>
  <c r="O9" i="10"/>
  <c r="H9" i="10"/>
  <c r="J9" i="10" s="1"/>
  <c r="K9" i="10" s="1"/>
  <c r="L9" i="10" s="1"/>
  <c r="N9" i="10" s="1"/>
  <c r="M9" i="10" s="1"/>
  <c r="O8" i="10"/>
  <c r="H8" i="10"/>
  <c r="I8" i="10" s="1"/>
  <c r="N4" i="10"/>
  <c r="K2" i="10" s="1"/>
  <c r="C4" i="10"/>
  <c r="C47" i="10" s="1"/>
  <c r="X3" i="10"/>
  <c r="Y3" i="10" s="1"/>
  <c r="I10" i="10" l="1"/>
  <c r="I12" i="10"/>
  <c r="I14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9" i="10"/>
  <c r="I11" i="10"/>
  <c r="I13" i="10"/>
  <c r="I15" i="10"/>
  <c r="I32" i="10"/>
  <c r="M31" i="10"/>
  <c r="J8" i="10"/>
  <c r="K8" i="10" s="1"/>
  <c r="L8" i="10" s="1"/>
  <c r="N8" i="10" s="1"/>
  <c r="N34" i="10" s="1"/>
  <c r="L2" i="10"/>
  <c r="I31" i="10"/>
  <c r="O34" i="10"/>
  <c r="C54" i="10" s="1"/>
  <c r="C55" i="10" s="1"/>
  <c r="M29" i="10"/>
  <c r="I30" i="10"/>
  <c r="M33" i="10"/>
  <c r="M28" i="10"/>
  <c r="I29" i="10"/>
  <c r="M32" i="10"/>
  <c r="I33" i="10"/>
  <c r="M8" i="10" l="1"/>
  <c r="M34" i="10" s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<sst xmlns="http://schemas.openxmlformats.org/spreadsheetml/2006/main" count="67" uniqueCount="55">
  <si>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</si>
  <si>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</si>
  <si>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</si>
  <si>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</si>
  <si>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</si>
  <si>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</si>
  <si>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</si>
  <si>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</si>
  <si>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</si>
  <si>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</si>
  <si>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</si>
  <si>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</si>
  <si>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</si>
  <si>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</si>
  <si>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</si>
  <si>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</si>
  <si>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</si>
  <si>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</si>
  <si>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</si>
  <si>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</si>
  <si>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</si>
  <si>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</si>
  <si>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</si>
  <si>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</si>
  <si>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</si>
  <si>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</si>
  <si>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</si>
  <si>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</si>
  <si>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</si>
  <si>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</si>
  <si>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</si>
  <si>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</si>
  <si>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</si>
  <si>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</si>
  <si>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</si>
  <si>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</si>
  <si>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</si>
  <si>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</si>
  <si>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</si>
  <si>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</si>
  <si>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Area As Per Approved Map</t>
  </si>
  <si>
    <t xml:space="preserve">Floorwise Breakup </t>
  </si>
  <si>
    <t xml:space="preserve">Block Name </t>
  </si>
  <si>
    <t>Floor Name</t>
  </si>
  <si>
    <t xml:space="preserve"> Non Floor Area Ratio</t>
  </si>
  <si>
    <t>Floor Area Ratio</t>
  </si>
  <si>
    <t>Total Area</t>
  </si>
  <si>
    <t xml:space="preserve">Single </t>
  </si>
  <si>
    <t>Ground Floor</t>
  </si>
  <si>
    <t>First Floor</t>
  </si>
  <si>
    <t xml:space="preserve">Total Area </t>
  </si>
  <si>
    <t xml:space="preserve">Area </t>
  </si>
  <si>
    <t>https://www.makaan.com/indore/builder-project-in-rau-21124076/3bhk-3t-1600-sqft-villa</t>
  </si>
  <si>
    <t>https://www.magicbricks.com/propertyDetails/1000-Sq-ft-Residential-Plot-FOR-Sale-Rau-in-Indore&amp;id=4d423637333732333435</t>
  </si>
  <si>
    <t>https://www.magicbricks.com/propertyDetails/1000-Sq-ft-Residential-Plot-FOR-Sale-Rau-in-Indore&amp;id=4d423639373130343339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</si>
</sst>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164" fontId="1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2382</xdr:colOff>
      <xdr:row>14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879181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16</xdr:row>
      <xdr:rowOff>66675</xdr:rowOff>
    </xdr:from>
    <xdr:to>
      <xdr:col>5</xdr:col>
      <xdr:colOff>328613</xdr:colOff>
      <xdr:row>25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6" y="3114675"/>
          <a:ext cx="3252787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27</xdr:row>
      <xdr:rowOff>76200</xdr:rowOff>
    </xdr:from>
    <xdr:to>
      <xdr:col>5</xdr:col>
      <xdr:colOff>395288</xdr:colOff>
      <xdr:row>37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1" y="5219700"/>
          <a:ext cx="3252787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34" zoomScaleNormal="100" workbookViewId="0">
      <selection activeCell="Q36" sqref="Q36"/>
    </sheetView>
  </sheetViews>
  <sheetFormatPr defaultRowHeight="15" x14ac:dyDescent="0.25"/>
  <cols>
    <col min="1" max="1" width="8.85546875" customWidth="1"/>
    <col min="2" max="2" width="20.28515625" customWidth="1"/>
    <col min="3" max="3" width="13.7109375" customWidth="1"/>
    <col min="12" max="12" width="12.140625" bestFit="1" customWidth="1"/>
    <col min="15" max="15" width="13.85546875" customWidth="1"/>
    <col min="16" max="16" width="14.5703125" customWidth="1"/>
  </cols>
  <sheetData>
    <row r="1" spans="1:30" ht="16.5" x14ac:dyDescent="0.3">
      <c r="A1" s="38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38"/>
      <c r="B2" s="23" t="s">
        <v>11</v>
      </c>
      <c r="C2" s="65">
        <v>1130</v>
      </c>
      <c r="D2" s="1"/>
      <c r="E2" s="4"/>
      <c r="F2" s="4"/>
      <c r="G2" s="25"/>
      <c r="H2" s="1"/>
      <c r="I2" s="1"/>
      <c r="J2" s="52">
        <f>C2</f>
        <v>1130</v>
      </c>
      <c r="K2" s="52">
        <f>N4</f>
        <v>873</v>
      </c>
      <c r="L2" s="66">
        <f>J2*K2</f>
        <v>986490</v>
      </c>
      <c r="M2" s="7"/>
      <c r="N2" s="7"/>
      <c r="O2" s="61" t="s">
        <v>37</v>
      </c>
      <c r="P2" s="62">
        <f>C51</f>
        <v>9050000</v>
      </c>
      <c r="Q2" s="63"/>
      <c r="R2" s="7" t="s">
        <v>35</v>
      </c>
      <c r="S2" s="20">
        <f>P2*0.025/12</f>
        <v>18854.166666666668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 x14ac:dyDescent="0.3">
      <c r="A3" s="38"/>
      <c r="B3" s="24" t="s">
        <v>6</v>
      </c>
      <c r="C3" s="50">
        <v>5600</v>
      </c>
      <c r="D3" s="15"/>
      <c r="E3" s="26"/>
      <c r="F3" s="26"/>
      <c r="G3" s="15"/>
      <c r="H3" s="1"/>
      <c r="I3" s="1"/>
      <c r="J3" s="52"/>
      <c r="K3" s="53"/>
      <c r="L3" s="66">
        <f>N34</f>
        <v>2722000</v>
      </c>
      <c r="M3" s="7"/>
      <c r="N3" s="7"/>
      <c r="O3" s="61" t="s">
        <v>37</v>
      </c>
      <c r="P3" s="62">
        <f>C52</f>
        <v>8597500</v>
      </c>
      <c r="Q3" s="63"/>
      <c r="R3" s="7"/>
      <c r="S3" s="20">
        <f>P3*0.04/12</f>
        <v>28658.333333333332</v>
      </c>
      <c r="T3" s="64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 x14ac:dyDescent="0.3">
      <c r="A4" s="38"/>
      <c r="B4" s="30" t="s">
        <v>18</v>
      </c>
      <c r="C4" s="51">
        <f>ROUND((C2*C3),0)</f>
        <v>6328000</v>
      </c>
      <c r="D4" s="1"/>
      <c r="E4" s="1"/>
      <c r="F4" s="22"/>
      <c r="G4" s="22"/>
      <c r="H4" s="7"/>
      <c r="I4" s="7"/>
      <c r="J4" s="52"/>
      <c r="K4" s="53"/>
      <c r="L4" s="66">
        <f>SUM(L2:L3)</f>
        <v>3708490</v>
      </c>
      <c r="M4" s="7">
        <v>9400</v>
      </c>
      <c r="N4" s="7">
        <f>MROUND(M4/10.764,1)</f>
        <v>873</v>
      </c>
      <c r="O4" s="61" t="s">
        <v>37</v>
      </c>
      <c r="P4" s="62">
        <f>C51</f>
        <v>9050000</v>
      </c>
      <c r="Q4" s="63"/>
      <c r="R4" s="7"/>
      <c r="S4" s="20">
        <f>P4*0.033/12</f>
        <v>24887.5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38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 x14ac:dyDescent="0.3">
      <c r="A6" s="39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1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 x14ac:dyDescent="0.25">
      <c r="A7" s="39"/>
      <c r="B7" s="4"/>
      <c r="C7" s="5" t="s">
        <v>31</v>
      </c>
      <c r="D7" s="4"/>
      <c r="E7" s="4"/>
      <c r="F7" s="4"/>
      <c r="G7" s="40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 x14ac:dyDescent="0.25">
      <c r="A8" s="47">
        <v>1</v>
      </c>
      <c r="B8" s="44"/>
      <c r="C8" s="42">
        <f>L43</f>
        <v>1361.0001599999998</v>
      </c>
      <c r="D8" s="48">
        <v>2021</v>
      </c>
      <c r="E8" s="48">
        <v>2023</v>
      </c>
      <c r="F8" s="48">
        <v>60</v>
      </c>
      <c r="G8" s="54">
        <v>2000</v>
      </c>
      <c r="H8" s="55">
        <f t="shared" ref="H8:H33" si="0">E8-D8</f>
        <v>2</v>
      </c>
      <c r="I8" s="55">
        <f t="shared" ref="I8:I33" si="1">F8-H8</f>
        <v>58</v>
      </c>
      <c r="J8" s="55">
        <f t="shared" ref="J8:J33" si="2">IF(H8&gt;=5,90*H8/F8,0)</f>
        <v>0</v>
      </c>
      <c r="K8" s="55">
        <f t="shared" ref="K8:K33" si="3">G8/100*J8</f>
        <v>0</v>
      </c>
      <c r="L8" s="55">
        <f t="shared" ref="L8:L33" si="4">ROUND((G8-K8),0)</f>
        <v>2000</v>
      </c>
      <c r="M8" s="55">
        <f t="shared" ref="M8:M33" si="5">O8-N8</f>
        <v>0</v>
      </c>
      <c r="N8" s="55">
        <f t="shared" ref="N8:N33" si="6">ROUND((L8*C8),0)</f>
        <v>2722000</v>
      </c>
      <c r="O8" s="55">
        <f t="shared" ref="O8:O33" si="7">ROUND((C8*G8),0)</f>
        <v>2722000</v>
      </c>
      <c r="P8" s="11"/>
      <c r="Q8" s="3"/>
      <c r="R8" s="11"/>
      <c r="S8" s="11"/>
      <c r="T8" s="11"/>
      <c r="U8" s="11"/>
      <c r="V8" s="11"/>
      <c r="W8" s="11"/>
      <c r="X8" s="11"/>
      <c r="Y8" s="11"/>
    </row>
    <row r="9" spans="1:30" ht="16.5" hidden="1" x14ac:dyDescent="0.25">
      <c r="A9" s="49">
        <v>2</v>
      </c>
      <c r="B9" s="44"/>
      <c r="C9" s="42">
        <v>0</v>
      </c>
      <c r="D9" s="48">
        <v>0</v>
      </c>
      <c r="E9" s="48">
        <v>0</v>
      </c>
      <c r="F9" s="48">
        <v>60</v>
      </c>
      <c r="G9" s="54">
        <v>0</v>
      </c>
      <c r="H9" s="55">
        <f t="shared" si="0"/>
        <v>0</v>
      </c>
      <c r="I9" s="55">
        <f t="shared" si="1"/>
        <v>60</v>
      </c>
      <c r="J9" s="55">
        <f t="shared" si="2"/>
        <v>0</v>
      </c>
      <c r="K9" s="55">
        <f t="shared" si="3"/>
        <v>0</v>
      </c>
      <c r="L9" s="55">
        <f t="shared" si="4"/>
        <v>0</v>
      </c>
      <c r="M9" s="55">
        <f t="shared" si="5"/>
        <v>0</v>
      </c>
      <c r="N9" s="55">
        <f t="shared" si="6"/>
        <v>0</v>
      </c>
      <c r="O9" s="55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 x14ac:dyDescent="0.25">
      <c r="A10" s="47">
        <v>3</v>
      </c>
      <c r="B10" s="44"/>
      <c r="C10" s="42">
        <v>0</v>
      </c>
      <c r="D10" s="48">
        <v>0</v>
      </c>
      <c r="E10" s="48">
        <v>0</v>
      </c>
      <c r="F10" s="48">
        <v>60</v>
      </c>
      <c r="G10" s="54">
        <v>0</v>
      </c>
      <c r="H10" s="55">
        <f t="shared" si="0"/>
        <v>0</v>
      </c>
      <c r="I10" s="55">
        <f t="shared" si="1"/>
        <v>60</v>
      </c>
      <c r="J10" s="55">
        <f t="shared" si="2"/>
        <v>0</v>
      </c>
      <c r="K10" s="55">
        <f t="shared" si="3"/>
        <v>0</v>
      </c>
      <c r="L10" s="55">
        <f t="shared" si="4"/>
        <v>0</v>
      </c>
      <c r="M10" s="55">
        <f t="shared" si="5"/>
        <v>0</v>
      </c>
      <c r="N10" s="55">
        <f t="shared" si="6"/>
        <v>0</v>
      </c>
      <c r="O10" s="55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 x14ac:dyDescent="0.25">
      <c r="A11" s="49">
        <v>4</v>
      </c>
      <c r="B11" s="44"/>
      <c r="C11" s="42">
        <v>0</v>
      </c>
      <c r="D11" s="48">
        <v>0</v>
      </c>
      <c r="E11" s="48">
        <v>0</v>
      </c>
      <c r="F11" s="48">
        <v>60</v>
      </c>
      <c r="G11" s="54">
        <v>0</v>
      </c>
      <c r="H11" s="55">
        <f t="shared" si="0"/>
        <v>0</v>
      </c>
      <c r="I11" s="55">
        <f t="shared" si="1"/>
        <v>60</v>
      </c>
      <c r="J11" s="55">
        <f t="shared" si="2"/>
        <v>0</v>
      </c>
      <c r="K11" s="55">
        <f t="shared" si="3"/>
        <v>0</v>
      </c>
      <c r="L11" s="55">
        <f t="shared" si="4"/>
        <v>0</v>
      </c>
      <c r="M11" s="55">
        <f t="shared" si="5"/>
        <v>0</v>
      </c>
      <c r="N11" s="55">
        <f t="shared" si="6"/>
        <v>0</v>
      </c>
      <c r="O11" s="55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 x14ac:dyDescent="0.25">
      <c r="A12" s="47">
        <v>5</v>
      </c>
      <c r="B12" s="44"/>
      <c r="C12" s="42">
        <v>0</v>
      </c>
      <c r="D12" s="48">
        <v>0</v>
      </c>
      <c r="E12" s="48">
        <v>0</v>
      </c>
      <c r="F12" s="48">
        <v>60</v>
      </c>
      <c r="G12" s="54">
        <v>0</v>
      </c>
      <c r="H12" s="55">
        <f t="shared" si="0"/>
        <v>0</v>
      </c>
      <c r="I12" s="55">
        <f t="shared" si="1"/>
        <v>60</v>
      </c>
      <c r="J12" s="55">
        <f t="shared" si="2"/>
        <v>0</v>
      </c>
      <c r="K12" s="55">
        <f t="shared" si="3"/>
        <v>0</v>
      </c>
      <c r="L12" s="55">
        <f t="shared" si="4"/>
        <v>0</v>
      </c>
      <c r="M12" s="55">
        <f t="shared" si="5"/>
        <v>0</v>
      </c>
      <c r="N12" s="55">
        <f t="shared" si="6"/>
        <v>0</v>
      </c>
      <c r="O12" s="55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 x14ac:dyDescent="0.3">
      <c r="A13" s="43">
        <v>6</v>
      </c>
      <c r="B13" s="44"/>
      <c r="C13" s="42">
        <v>0</v>
      </c>
      <c r="D13" s="31">
        <v>0</v>
      </c>
      <c r="E13" s="31">
        <v>0</v>
      </c>
      <c r="F13" s="31">
        <v>60</v>
      </c>
      <c r="G13" s="56">
        <v>0</v>
      </c>
      <c r="H13" s="55">
        <f t="shared" si="0"/>
        <v>0</v>
      </c>
      <c r="I13" s="55">
        <f t="shared" si="1"/>
        <v>60</v>
      </c>
      <c r="J13" s="55">
        <f t="shared" si="2"/>
        <v>0</v>
      </c>
      <c r="K13" s="55">
        <f t="shared" si="3"/>
        <v>0</v>
      </c>
      <c r="L13" s="55">
        <f t="shared" si="4"/>
        <v>0</v>
      </c>
      <c r="M13" s="57">
        <f t="shared" si="5"/>
        <v>0</v>
      </c>
      <c r="N13" s="55">
        <f t="shared" si="6"/>
        <v>0</v>
      </c>
      <c r="O13" s="55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 x14ac:dyDescent="0.3">
      <c r="A14" s="24">
        <v>7</v>
      </c>
      <c r="B14" s="44"/>
      <c r="C14" s="42">
        <v>0</v>
      </c>
      <c r="D14" s="31">
        <v>0</v>
      </c>
      <c r="E14" s="31">
        <v>0</v>
      </c>
      <c r="F14" s="31">
        <v>60</v>
      </c>
      <c r="G14" s="56">
        <v>0</v>
      </c>
      <c r="H14" s="55">
        <f t="shared" si="0"/>
        <v>0</v>
      </c>
      <c r="I14" s="55">
        <f t="shared" si="1"/>
        <v>60</v>
      </c>
      <c r="J14" s="55">
        <f t="shared" si="2"/>
        <v>0</v>
      </c>
      <c r="K14" s="55">
        <f t="shared" si="3"/>
        <v>0</v>
      </c>
      <c r="L14" s="55">
        <f t="shared" si="4"/>
        <v>0</v>
      </c>
      <c r="M14" s="57">
        <f t="shared" si="5"/>
        <v>0</v>
      </c>
      <c r="N14" s="55">
        <f t="shared" si="6"/>
        <v>0</v>
      </c>
      <c r="O14" s="55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 x14ac:dyDescent="0.3">
      <c r="A15" s="43">
        <v>8</v>
      </c>
      <c r="B15" s="44"/>
      <c r="C15" s="42">
        <v>0</v>
      </c>
      <c r="D15" s="31">
        <v>0</v>
      </c>
      <c r="E15" s="31">
        <v>0</v>
      </c>
      <c r="F15" s="31">
        <v>60</v>
      </c>
      <c r="G15" s="56">
        <v>0</v>
      </c>
      <c r="H15" s="55">
        <f t="shared" si="0"/>
        <v>0</v>
      </c>
      <c r="I15" s="55">
        <f t="shared" si="1"/>
        <v>60</v>
      </c>
      <c r="J15" s="55">
        <f t="shared" si="2"/>
        <v>0</v>
      </c>
      <c r="K15" s="55">
        <f t="shared" si="3"/>
        <v>0</v>
      </c>
      <c r="L15" s="55">
        <f t="shared" si="4"/>
        <v>0</v>
      </c>
      <c r="M15" s="57">
        <f t="shared" si="5"/>
        <v>0</v>
      </c>
      <c r="N15" s="55">
        <f t="shared" si="6"/>
        <v>0</v>
      </c>
      <c r="O15" s="55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 x14ac:dyDescent="0.3">
      <c r="A16" s="24">
        <v>9</v>
      </c>
      <c r="B16" s="44"/>
      <c r="C16" s="42">
        <v>0</v>
      </c>
      <c r="D16" s="31">
        <v>0</v>
      </c>
      <c r="E16" s="31">
        <v>0</v>
      </c>
      <c r="F16" s="31">
        <v>60</v>
      </c>
      <c r="G16" s="56">
        <v>0</v>
      </c>
      <c r="H16" s="55">
        <f t="shared" si="0"/>
        <v>0</v>
      </c>
      <c r="I16" s="55">
        <f t="shared" si="1"/>
        <v>60</v>
      </c>
      <c r="J16" s="55">
        <f t="shared" si="2"/>
        <v>0</v>
      </c>
      <c r="K16" s="55">
        <f t="shared" si="3"/>
        <v>0</v>
      </c>
      <c r="L16" s="55">
        <f t="shared" si="4"/>
        <v>0</v>
      </c>
      <c r="M16" s="57">
        <f t="shared" si="5"/>
        <v>0</v>
      </c>
      <c r="N16" s="55">
        <f t="shared" si="6"/>
        <v>0</v>
      </c>
      <c r="O16" s="55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 x14ac:dyDescent="0.3">
      <c r="A17" s="43">
        <v>10</v>
      </c>
      <c r="B17" s="44"/>
      <c r="C17" s="42">
        <v>0</v>
      </c>
      <c r="D17" s="31">
        <v>0</v>
      </c>
      <c r="E17" s="31">
        <v>0</v>
      </c>
      <c r="F17" s="31">
        <v>60</v>
      </c>
      <c r="G17" s="56">
        <v>0</v>
      </c>
      <c r="H17" s="55">
        <f t="shared" si="0"/>
        <v>0</v>
      </c>
      <c r="I17" s="55">
        <f t="shared" si="1"/>
        <v>60</v>
      </c>
      <c r="J17" s="55">
        <f t="shared" si="2"/>
        <v>0</v>
      </c>
      <c r="K17" s="55">
        <f t="shared" si="3"/>
        <v>0</v>
      </c>
      <c r="L17" s="55">
        <f t="shared" si="4"/>
        <v>0</v>
      </c>
      <c r="M17" s="57">
        <f t="shared" si="5"/>
        <v>0</v>
      </c>
      <c r="N17" s="55">
        <f t="shared" si="6"/>
        <v>0</v>
      </c>
      <c r="O17" s="55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 x14ac:dyDescent="0.3">
      <c r="A18" s="24">
        <v>11</v>
      </c>
      <c r="B18" s="44"/>
      <c r="C18" s="42">
        <v>0</v>
      </c>
      <c r="D18" s="31">
        <v>0</v>
      </c>
      <c r="E18" s="31">
        <v>0</v>
      </c>
      <c r="F18" s="31">
        <v>60</v>
      </c>
      <c r="G18" s="56">
        <v>0</v>
      </c>
      <c r="H18" s="55">
        <f t="shared" si="0"/>
        <v>0</v>
      </c>
      <c r="I18" s="55">
        <f t="shared" si="1"/>
        <v>60</v>
      </c>
      <c r="J18" s="55">
        <f t="shared" si="2"/>
        <v>0</v>
      </c>
      <c r="K18" s="55">
        <f t="shared" si="3"/>
        <v>0</v>
      </c>
      <c r="L18" s="55">
        <f t="shared" si="4"/>
        <v>0</v>
      </c>
      <c r="M18" s="57">
        <f t="shared" si="5"/>
        <v>0</v>
      </c>
      <c r="N18" s="55">
        <f t="shared" si="6"/>
        <v>0</v>
      </c>
      <c r="O18" s="55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 x14ac:dyDescent="0.3">
      <c r="A19" s="43">
        <v>12</v>
      </c>
      <c r="B19" s="44"/>
      <c r="C19" s="42">
        <v>0</v>
      </c>
      <c r="D19" s="31">
        <v>0</v>
      </c>
      <c r="E19" s="31">
        <v>0</v>
      </c>
      <c r="F19" s="31">
        <v>60</v>
      </c>
      <c r="G19" s="56">
        <v>0</v>
      </c>
      <c r="H19" s="55">
        <f t="shared" si="0"/>
        <v>0</v>
      </c>
      <c r="I19" s="55">
        <f t="shared" si="1"/>
        <v>60</v>
      </c>
      <c r="J19" s="55">
        <f t="shared" si="2"/>
        <v>0</v>
      </c>
      <c r="K19" s="55">
        <f t="shared" si="3"/>
        <v>0</v>
      </c>
      <c r="L19" s="55">
        <f t="shared" si="4"/>
        <v>0</v>
      </c>
      <c r="M19" s="57">
        <f t="shared" si="5"/>
        <v>0</v>
      </c>
      <c r="N19" s="55">
        <f t="shared" si="6"/>
        <v>0</v>
      </c>
      <c r="O19" s="55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 x14ac:dyDescent="0.3">
      <c r="A20" s="24">
        <v>13</v>
      </c>
      <c r="B20" s="44"/>
      <c r="C20" s="42">
        <v>0</v>
      </c>
      <c r="D20" s="31">
        <v>0</v>
      </c>
      <c r="E20" s="31">
        <v>0</v>
      </c>
      <c r="F20" s="31">
        <v>60</v>
      </c>
      <c r="G20" s="56">
        <v>0</v>
      </c>
      <c r="H20" s="55">
        <f t="shared" si="0"/>
        <v>0</v>
      </c>
      <c r="I20" s="55">
        <f t="shared" si="1"/>
        <v>60</v>
      </c>
      <c r="J20" s="55">
        <f t="shared" si="2"/>
        <v>0</v>
      </c>
      <c r="K20" s="55">
        <f t="shared" si="3"/>
        <v>0</v>
      </c>
      <c r="L20" s="55">
        <f t="shared" si="4"/>
        <v>0</v>
      </c>
      <c r="M20" s="57">
        <f t="shared" si="5"/>
        <v>0</v>
      </c>
      <c r="N20" s="55">
        <f t="shared" si="6"/>
        <v>0</v>
      </c>
      <c r="O20" s="55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 x14ac:dyDescent="0.3">
      <c r="A21" s="43">
        <v>14</v>
      </c>
      <c r="B21" s="44"/>
      <c r="C21" s="42">
        <v>0</v>
      </c>
      <c r="D21" s="31">
        <v>0</v>
      </c>
      <c r="E21" s="31">
        <v>0</v>
      </c>
      <c r="F21" s="31">
        <v>60</v>
      </c>
      <c r="G21" s="56">
        <v>0</v>
      </c>
      <c r="H21" s="55">
        <f t="shared" si="0"/>
        <v>0</v>
      </c>
      <c r="I21" s="55">
        <f t="shared" si="1"/>
        <v>60</v>
      </c>
      <c r="J21" s="55">
        <f t="shared" si="2"/>
        <v>0</v>
      </c>
      <c r="K21" s="55">
        <f t="shared" si="3"/>
        <v>0</v>
      </c>
      <c r="L21" s="55">
        <f t="shared" si="4"/>
        <v>0</v>
      </c>
      <c r="M21" s="57">
        <f t="shared" si="5"/>
        <v>0</v>
      </c>
      <c r="N21" s="55">
        <f t="shared" si="6"/>
        <v>0</v>
      </c>
      <c r="O21" s="55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 x14ac:dyDescent="0.3">
      <c r="A22" s="24">
        <v>15</v>
      </c>
      <c r="B22" s="44"/>
      <c r="C22" s="42">
        <v>0</v>
      </c>
      <c r="D22" s="31">
        <v>0</v>
      </c>
      <c r="E22" s="31">
        <v>0</v>
      </c>
      <c r="F22" s="31">
        <v>60</v>
      </c>
      <c r="G22" s="56">
        <v>0</v>
      </c>
      <c r="H22" s="55">
        <f t="shared" si="0"/>
        <v>0</v>
      </c>
      <c r="I22" s="55">
        <f t="shared" si="1"/>
        <v>60</v>
      </c>
      <c r="J22" s="55">
        <f t="shared" si="2"/>
        <v>0</v>
      </c>
      <c r="K22" s="55">
        <f t="shared" si="3"/>
        <v>0</v>
      </c>
      <c r="L22" s="55">
        <f t="shared" si="4"/>
        <v>0</v>
      </c>
      <c r="M22" s="57">
        <f t="shared" si="5"/>
        <v>0</v>
      </c>
      <c r="N22" s="55">
        <f t="shared" si="6"/>
        <v>0</v>
      </c>
      <c r="O22" s="55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 x14ac:dyDescent="0.3">
      <c r="A23" s="43">
        <v>16</v>
      </c>
      <c r="B23" s="44"/>
      <c r="C23" s="42">
        <v>0</v>
      </c>
      <c r="D23" s="31">
        <v>0</v>
      </c>
      <c r="E23" s="31">
        <v>0</v>
      </c>
      <c r="F23" s="31">
        <v>60</v>
      </c>
      <c r="G23" s="56">
        <v>0</v>
      </c>
      <c r="H23" s="55">
        <f t="shared" si="0"/>
        <v>0</v>
      </c>
      <c r="I23" s="55">
        <f t="shared" si="1"/>
        <v>60</v>
      </c>
      <c r="J23" s="55">
        <f t="shared" si="2"/>
        <v>0</v>
      </c>
      <c r="K23" s="55">
        <f t="shared" si="3"/>
        <v>0</v>
      </c>
      <c r="L23" s="55">
        <f t="shared" si="4"/>
        <v>0</v>
      </c>
      <c r="M23" s="57">
        <f t="shared" si="5"/>
        <v>0</v>
      </c>
      <c r="N23" s="55">
        <f t="shared" si="6"/>
        <v>0</v>
      </c>
      <c r="O23" s="55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 x14ac:dyDescent="0.3">
      <c r="A24" s="24">
        <v>17</v>
      </c>
      <c r="B24" s="44"/>
      <c r="C24" s="42">
        <v>0</v>
      </c>
      <c r="D24" s="31">
        <v>0</v>
      </c>
      <c r="E24" s="31">
        <v>0</v>
      </c>
      <c r="F24" s="31">
        <v>60</v>
      </c>
      <c r="G24" s="56">
        <v>0</v>
      </c>
      <c r="H24" s="55">
        <f t="shared" si="0"/>
        <v>0</v>
      </c>
      <c r="I24" s="55">
        <f t="shared" si="1"/>
        <v>60</v>
      </c>
      <c r="J24" s="55">
        <f t="shared" si="2"/>
        <v>0</v>
      </c>
      <c r="K24" s="55">
        <f t="shared" si="3"/>
        <v>0</v>
      </c>
      <c r="L24" s="55">
        <f t="shared" si="4"/>
        <v>0</v>
      </c>
      <c r="M24" s="57">
        <f t="shared" si="5"/>
        <v>0</v>
      </c>
      <c r="N24" s="55">
        <f t="shared" si="6"/>
        <v>0</v>
      </c>
      <c r="O24" s="55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 x14ac:dyDescent="0.3">
      <c r="A25" s="43">
        <v>18</v>
      </c>
      <c r="B25" s="44"/>
      <c r="C25" s="42">
        <v>0</v>
      </c>
      <c r="D25" s="31">
        <v>0</v>
      </c>
      <c r="E25" s="31">
        <v>0</v>
      </c>
      <c r="F25" s="31">
        <v>60</v>
      </c>
      <c r="G25" s="56">
        <v>0</v>
      </c>
      <c r="H25" s="55">
        <f t="shared" si="0"/>
        <v>0</v>
      </c>
      <c r="I25" s="55">
        <f t="shared" si="1"/>
        <v>60</v>
      </c>
      <c r="J25" s="55">
        <f t="shared" si="2"/>
        <v>0</v>
      </c>
      <c r="K25" s="55">
        <f t="shared" si="3"/>
        <v>0</v>
      </c>
      <c r="L25" s="55">
        <f t="shared" si="4"/>
        <v>0</v>
      </c>
      <c r="M25" s="57">
        <f t="shared" si="5"/>
        <v>0</v>
      </c>
      <c r="N25" s="55">
        <f t="shared" si="6"/>
        <v>0</v>
      </c>
      <c r="O25" s="55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 x14ac:dyDescent="0.3">
      <c r="A26" s="24">
        <v>19</v>
      </c>
      <c r="B26" s="44"/>
      <c r="C26" s="42">
        <v>0</v>
      </c>
      <c r="D26" s="31">
        <v>0</v>
      </c>
      <c r="E26" s="31">
        <v>0</v>
      </c>
      <c r="F26" s="31">
        <v>60</v>
      </c>
      <c r="G26" s="56">
        <v>0</v>
      </c>
      <c r="H26" s="55">
        <f t="shared" si="0"/>
        <v>0</v>
      </c>
      <c r="I26" s="55">
        <f t="shared" si="1"/>
        <v>60</v>
      </c>
      <c r="J26" s="55">
        <f t="shared" si="2"/>
        <v>0</v>
      </c>
      <c r="K26" s="55">
        <f t="shared" si="3"/>
        <v>0</v>
      </c>
      <c r="L26" s="55">
        <f t="shared" si="4"/>
        <v>0</v>
      </c>
      <c r="M26" s="57">
        <f t="shared" si="5"/>
        <v>0</v>
      </c>
      <c r="N26" s="55">
        <f t="shared" si="6"/>
        <v>0</v>
      </c>
      <c r="O26" s="55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 x14ac:dyDescent="0.3">
      <c r="A27" s="43">
        <v>20</v>
      </c>
      <c r="B27" s="44"/>
      <c r="C27" s="42">
        <v>0</v>
      </c>
      <c r="D27" s="31">
        <v>0</v>
      </c>
      <c r="E27" s="31">
        <v>0</v>
      </c>
      <c r="F27" s="31">
        <v>60</v>
      </c>
      <c r="G27" s="56">
        <v>0</v>
      </c>
      <c r="H27" s="55">
        <f t="shared" si="0"/>
        <v>0</v>
      </c>
      <c r="I27" s="55">
        <f t="shared" si="1"/>
        <v>60</v>
      </c>
      <c r="J27" s="55">
        <f t="shared" si="2"/>
        <v>0</v>
      </c>
      <c r="K27" s="55">
        <f t="shared" si="3"/>
        <v>0</v>
      </c>
      <c r="L27" s="55">
        <f t="shared" si="4"/>
        <v>0</v>
      </c>
      <c r="M27" s="57">
        <f t="shared" si="5"/>
        <v>0</v>
      </c>
      <c r="N27" s="55">
        <f t="shared" si="6"/>
        <v>0</v>
      </c>
      <c r="O27" s="55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 x14ac:dyDescent="0.3">
      <c r="A28" s="24">
        <v>21</v>
      </c>
      <c r="B28" s="44"/>
      <c r="C28" s="42">
        <v>0</v>
      </c>
      <c r="D28" s="31">
        <v>0</v>
      </c>
      <c r="E28" s="31">
        <v>0</v>
      </c>
      <c r="F28" s="31">
        <v>60</v>
      </c>
      <c r="G28" s="56">
        <v>0</v>
      </c>
      <c r="H28" s="55">
        <f t="shared" si="0"/>
        <v>0</v>
      </c>
      <c r="I28" s="55">
        <f t="shared" si="1"/>
        <v>60</v>
      </c>
      <c r="J28" s="55">
        <f t="shared" si="2"/>
        <v>0</v>
      </c>
      <c r="K28" s="55">
        <f t="shared" si="3"/>
        <v>0</v>
      </c>
      <c r="L28" s="55">
        <f t="shared" si="4"/>
        <v>0</v>
      </c>
      <c r="M28" s="57">
        <f t="shared" si="5"/>
        <v>0</v>
      </c>
      <c r="N28" s="55">
        <f t="shared" si="6"/>
        <v>0</v>
      </c>
      <c r="O28" s="55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 x14ac:dyDescent="0.3">
      <c r="A29" s="43">
        <v>22</v>
      </c>
      <c r="B29" s="44"/>
      <c r="C29" s="42">
        <v>0</v>
      </c>
      <c r="D29" s="31">
        <v>0</v>
      </c>
      <c r="E29" s="31">
        <v>0</v>
      </c>
      <c r="F29" s="31">
        <v>60</v>
      </c>
      <c r="G29" s="56">
        <v>0</v>
      </c>
      <c r="H29" s="55">
        <f t="shared" si="0"/>
        <v>0</v>
      </c>
      <c r="I29" s="55">
        <f t="shared" si="1"/>
        <v>60</v>
      </c>
      <c r="J29" s="55">
        <f t="shared" si="2"/>
        <v>0</v>
      </c>
      <c r="K29" s="55">
        <f t="shared" si="3"/>
        <v>0</v>
      </c>
      <c r="L29" s="55">
        <f t="shared" si="4"/>
        <v>0</v>
      </c>
      <c r="M29" s="57">
        <f t="shared" si="5"/>
        <v>0</v>
      </c>
      <c r="N29" s="55">
        <f t="shared" si="6"/>
        <v>0</v>
      </c>
      <c r="O29" s="55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 x14ac:dyDescent="0.3">
      <c r="A30" s="24">
        <v>23</v>
      </c>
      <c r="B30" s="44"/>
      <c r="C30" s="42">
        <v>0</v>
      </c>
      <c r="D30" s="31">
        <v>0</v>
      </c>
      <c r="E30" s="31">
        <v>0</v>
      </c>
      <c r="F30" s="31">
        <v>60</v>
      </c>
      <c r="G30" s="56">
        <v>0</v>
      </c>
      <c r="H30" s="55">
        <f t="shared" si="0"/>
        <v>0</v>
      </c>
      <c r="I30" s="55">
        <f t="shared" si="1"/>
        <v>60</v>
      </c>
      <c r="J30" s="55">
        <f t="shared" si="2"/>
        <v>0</v>
      </c>
      <c r="K30" s="55">
        <f t="shared" si="3"/>
        <v>0</v>
      </c>
      <c r="L30" s="55">
        <f t="shared" si="4"/>
        <v>0</v>
      </c>
      <c r="M30" s="57">
        <f t="shared" si="5"/>
        <v>0</v>
      </c>
      <c r="N30" s="55">
        <f t="shared" si="6"/>
        <v>0</v>
      </c>
      <c r="O30" s="55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 x14ac:dyDescent="0.3">
      <c r="A31" s="43">
        <v>24</v>
      </c>
      <c r="B31" s="44"/>
      <c r="C31" s="42">
        <v>0</v>
      </c>
      <c r="D31" s="31">
        <v>0</v>
      </c>
      <c r="E31" s="31">
        <v>0</v>
      </c>
      <c r="F31" s="31">
        <v>60</v>
      </c>
      <c r="G31" s="56">
        <v>0</v>
      </c>
      <c r="H31" s="55">
        <f t="shared" si="0"/>
        <v>0</v>
      </c>
      <c r="I31" s="55">
        <f t="shared" si="1"/>
        <v>60</v>
      </c>
      <c r="J31" s="55">
        <f t="shared" si="2"/>
        <v>0</v>
      </c>
      <c r="K31" s="55">
        <f t="shared" si="3"/>
        <v>0</v>
      </c>
      <c r="L31" s="55">
        <f t="shared" si="4"/>
        <v>0</v>
      </c>
      <c r="M31" s="57">
        <f t="shared" si="5"/>
        <v>0</v>
      </c>
      <c r="N31" s="55">
        <f t="shared" si="6"/>
        <v>0</v>
      </c>
      <c r="O31" s="55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 x14ac:dyDescent="0.3">
      <c r="A32" s="24">
        <v>25</v>
      </c>
      <c r="B32" s="44"/>
      <c r="C32" s="42">
        <v>0</v>
      </c>
      <c r="D32" s="31">
        <v>0</v>
      </c>
      <c r="E32" s="31">
        <v>0</v>
      </c>
      <c r="F32" s="31">
        <v>60</v>
      </c>
      <c r="G32" s="56">
        <v>0</v>
      </c>
      <c r="H32" s="55">
        <f t="shared" si="0"/>
        <v>0</v>
      </c>
      <c r="I32" s="55">
        <f t="shared" si="1"/>
        <v>60</v>
      </c>
      <c r="J32" s="55">
        <f t="shared" si="2"/>
        <v>0</v>
      </c>
      <c r="K32" s="55">
        <f t="shared" si="3"/>
        <v>0</v>
      </c>
      <c r="L32" s="55">
        <f t="shared" si="4"/>
        <v>0</v>
      </c>
      <c r="M32" s="57">
        <f t="shared" si="5"/>
        <v>0</v>
      </c>
      <c r="N32" s="55">
        <f t="shared" si="6"/>
        <v>0</v>
      </c>
      <c r="O32" s="55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 x14ac:dyDescent="0.3">
      <c r="A33" s="43">
        <v>26</v>
      </c>
      <c r="B33" s="44"/>
      <c r="C33" s="42">
        <v>0</v>
      </c>
      <c r="D33" s="31">
        <v>0</v>
      </c>
      <c r="E33" s="31">
        <v>0</v>
      </c>
      <c r="F33" s="31">
        <v>60</v>
      </c>
      <c r="G33" s="56">
        <v>0</v>
      </c>
      <c r="H33" s="55">
        <f t="shared" si="0"/>
        <v>0</v>
      </c>
      <c r="I33" s="55">
        <f t="shared" si="1"/>
        <v>60</v>
      </c>
      <c r="J33" s="55">
        <f t="shared" si="2"/>
        <v>0</v>
      </c>
      <c r="K33" s="55">
        <f t="shared" si="3"/>
        <v>0</v>
      </c>
      <c r="L33" s="55">
        <f t="shared" si="4"/>
        <v>0</v>
      </c>
      <c r="M33" s="57">
        <f t="shared" si="5"/>
        <v>0</v>
      </c>
      <c r="N33" s="55">
        <f t="shared" si="6"/>
        <v>0</v>
      </c>
      <c r="O33" s="55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x14ac:dyDescent="0.3">
      <c r="A34" s="24"/>
      <c r="B34" s="45"/>
      <c r="C34" s="46"/>
      <c r="D34" s="46"/>
      <c r="E34" s="46"/>
      <c r="F34" s="6"/>
      <c r="G34" s="55"/>
      <c r="H34" s="55"/>
      <c r="I34" s="55"/>
      <c r="J34" s="58"/>
      <c r="K34" s="55"/>
      <c r="L34" s="58"/>
      <c r="M34" s="55">
        <f>SUM(M8:M33)</f>
        <v>0</v>
      </c>
      <c r="N34" s="55">
        <f>SUM(N8:N33)</f>
        <v>2722000</v>
      </c>
      <c r="O34" s="55">
        <f>SUM(O8:O33)</f>
        <v>2722000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x14ac:dyDescent="0.3">
      <c r="A35" s="38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x14ac:dyDescent="0.3">
      <c r="A36" s="38"/>
      <c r="B36" s="71" t="s">
        <v>20</v>
      </c>
      <c r="C36" s="71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>
        <f>9400/10.764</f>
        <v>873.28130806391687</v>
      </c>
      <c r="R36" s="1"/>
      <c r="S36" s="1"/>
      <c r="T36" s="1"/>
      <c r="U36" s="1"/>
      <c r="V36" s="1"/>
      <c r="W36" s="1"/>
      <c r="X36" s="1"/>
      <c r="Y36" s="1"/>
    </row>
    <row r="37" spans="1:25" ht="16.5" x14ac:dyDescent="0.3">
      <c r="A37" s="38"/>
      <c r="B37" s="23" t="s">
        <v>19</v>
      </c>
      <c r="C37" s="59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x14ac:dyDescent="0.3">
      <c r="A38" s="38"/>
      <c r="B38" s="24" t="s">
        <v>6</v>
      </c>
      <c r="C38" s="50">
        <v>0</v>
      </c>
      <c r="D38" s="11"/>
      <c r="E38" s="11"/>
      <c r="F38" s="12"/>
      <c r="G38" s="11" t="s">
        <v>40</v>
      </c>
      <c r="H38" s="12"/>
      <c r="I38" s="12"/>
      <c r="J38" s="67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x14ac:dyDescent="0.3">
      <c r="A39" s="38"/>
      <c r="B39" s="24" t="s">
        <v>7</v>
      </c>
      <c r="C39" s="57">
        <f>ROUND((C37*C38),0)</f>
        <v>0</v>
      </c>
      <c r="D39" s="11"/>
      <c r="E39" s="11"/>
      <c r="F39" s="12"/>
      <c r="G39" s="68" t="s">
        <v>41</v>
      </c>
      <c r="H39" s="68"/>
      <c r="I39" s="68"/>
      <c r="J39" s="68"/>
      <c r="K39" s="68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x14ac:dyDescent="0.3">
      <c r="A40" s="38"/>
      <c r="B40" s="10"/>
      <c r="C40" s="11"/>
      <c r="D40" s="11"/>
      <c r="E40" s="11"/>
      <c r="F40" s="12"/>
      <c r="G40" s="69" t="s">
        <v>42</v>
      </c>
      <c r="H40" s="69" t="s">
        <v>43</v>
      </c>
      <c r="I40" s="69" t="s">
        <v>44</v>
      </c>
      <c r="J40" s="69" t="s">
        <v>45</v>
      </c>
      <c r="K40" s="69" t="s">
        <v>46</v>
      </c>
      <c r="L40" s="1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x14ac:dyDescent="0.3">
      <c r="A41" s="38"/>
      <c r="B41" s="72" t="s">
        <v>15</v>
      </c>
      <c r="C41" s="73"/>
      <c r="D41" s="11"/>
      <c r="E41" s="11"/>
      <c r="F41" s="12"/>
      <c r="G41" s="68" t="s">
        <v>47</v>
      </c>
      <c r="H41" s="68" t="s">
        <v>48</v>
      </c>
      <c r="I41" s="68">
        <v>26.37</v>
      </c>
      <c r="J41" s="68">
        <v>47.38</v>
      </c>
      <c r="K41" s="68">
        <f>SUM(I41:J41)</f>
        <v>73.75</v>
      </c>
      <c r="L41" s="52">
        <f>K41*10.764</f>
        <v>793.84499999999991</v>
      </c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x14ac:dyDescent="0.3">
      <c r="A42" s="38"/>
      <c r="B42" s="23" t="s">
        <v>11</v>
      </c>
      <c r="C42" s="59">
        <v>0</v>
      </c>
      <c r="D42" s="1"/>
      <c r="E42" s="28"/>
      <c r="F42" s="28"/>
      <c r="G42" s="68"/>
      <c r="H42" s="68" t="s">
        <v>49</v>
      </c>
      <c r="I42" s="68">
        <v>24.37</v>
      </c>
      <c r="J42" s="68">
        <v>28.32</v>
      </c>
      <c r="K42" s="68">
        <f>SUM(I42:J42)</f>
        <v>52.69</v>
      </c>
      <c r="L42" s="52">
        <f t="shared" ref="L42:L43" si="8">K42*10.764</f>
        <v>567.15515999999991</v>
      </c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x14ac:dyDescent="0.3">
      <c r="A43" s="38"/>
      <c r="B43" s="24" t="s">
        <v>6</v>
      </c>
      <c r="C43" s="50">
        <v>0</v>
      </c>
      <c r="D43" s="16"/>
      <c r="E43" s="22"/>
      <c r="F43" s="22"/>
      <c r="G43" s="68"/>
      <c r="H43" s="68" t="s">
        <v>50</v>
      </c>
      <c r="I43" s="68">
        <f>SUM(I41:I42)</f>
        <v>50.74</v>
      </c>
      <c r="J43" s="68">
        <f>SUM(J41:J42)</f>
        <v>75.7</v>
      </c>
      <c r="K43" s="69">
        <f>SUM(I43:J43)</f>
        <v>126.44</v>
      </c>
      <c r="L43" s="52">
        <f t="shared" si="8"/>
        <v>1361.0001599999998</v>
      </c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x14ac:dyDescent="0.3">
      <c r="A44" s="38"/>
      <c r="B44" s="24" t="s">
        <v>7</v>
      </c>
      <c r="C44" s="57">
        <f>ROUND((C42*C43),0)</f>
        <v>0</v>
      </c>
      <c r="D44" s="9"/>
      <c r="E44" s="9"/>
      <c r="F44" s="21"/>
      <c r="G44" s="68"/>
      <c r="H44" s="68"/>
      <c r="I44" s="68"/>
      <c r="J44" s="68"/>
      <c r="K44" s="68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x14ac:dyDescent="0.3">
      <c r="A45" s="38"/>
      <c r="B45" s="38"/>
      <c r="C45" s="19"/>
      <c r="D45" s="9"/>
      <c r="E45" s="9"/>
      <c r="F45" s="21"/>
      <c r="G45" s="68"/>
      <c r="H45" s="68"/>
      <c r="I45" s="68" t="s">
        <v>51</v>
      </c>
      <c r="J45" s="68"/>
      <c r="K45" s="68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x14ac:dyDescent="0.3">
      <c r="A46" s="38"/>
      <c r="B46" s="2"/>
      <c r="C46" s="9" t="s">
        <v>22</v>
      </c>
      <c r="D46" s="9"/>
      <c r="E46" s="9"/>
      <c r="F46" s="21"/>
      <c r="G46" s="7"/>
      <c r="H46" s="14"/>
      <c r="I46" s="14">
        <v>105</v>
      </c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x14ac:dyDescent="0.3">
      <c r="A47" s="38"/>
      <c r="B47" s="2" t="s">
        <v>13</v>
      </c>
      <c r="C47" s="51">
        <f>C4</f>
        <v>6328000</v>
      </c>
      <c r="D47" s="19"/>
      <c r="E47" s="19"/>
      <c r="F47" s="19"/>
      <c r="G47" s="19"/>
      <c r="H47" s="20"/>
      <c r="I47" s="20">
        <f>I46*10.764</f>
        <v>1130.22</v>
      </c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x14ac:dyDescent="0.3">
      <c r="A48" s="38"/>
      <c r="B48" s="2" t="s">
        <v>14</v>
      </c>
      <c r="C48" s="51">
        <f>N34</f>
        <v>2722000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 x14ac:dyDescent="0.3">
      <c r="A49" s="38"/>
      <c r="B49" s="2" t="s">
        <v>21</v>
      </c>
      <c r="C49" s="51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x14ac:dyDescent="0.3">
      <c r="A50" s="1"/>
      <c r="B50" s="2" t="s">
        <v>12</v>
      </c>
      <c r="C50" s="51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x14ac:dyDescent="0.3">
      <c r="A51" s="1"/>
      <c r="B51" s="13" t="s">
        <v>8</v>
      </c>
      <c r="C51" s="60">
        <f>C47+C48+C49+C50</f>
        <v>9050000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x14ac:dyDescent="0.3">
      <c r="A52" s="1"/>
      <c r="B52" s="13" t="s">
        <v>9</v>
      </c>
      <c r="C52" s="60">
        <f>MROUND(C51*95%,1)</f>
        <v>8597500</v>
      </c>
      <c r="D52" s="20"/>
      <c r="E52" s="1"/>
      <c r="F52" s="18"/>
      <c r="G52" s="7"/>
      <c r="H52" s="32"/>
      <c r="I52" s="32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x14ac:dyDescent="0.3">
      <c r="A53" s="1"/>
      <c r="B53" s="13" t="s">
        <v>10</v>
      </c>
      <c r="C53" s="60">
        <f>MROUND(C51*80%,1)</f>
        <v>7240000</v>
      </c>
      <c r="D53" s="20"/>
      <c r="E53" s="1"/>
      <c r="F53" s="18"/>
      <c r="G53" s="7"/>
      <c r="H53" s="32"/>
      <c r="I53" s="32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x14ac:dyDescent="0.3">
      <c r="A54" s="1"/>
      <c r="B54" s="13" t="s">
        <v>25</v>
      </c>
      <c r="C54" s="60">
        <f>O34</f>
        <v>2722000</v>
      </c>
      <c r="D54" s="29"/>
      <c r="E54" s="1"/>
      <c r="F54" s="7"/>
      <c r="G54" s="7"/>
      <c r="H54" s="7"/>
      <c r="I54" s="7"/>
      <c r="J54" s="1"/>
      <c r="K54" s="7"/>
      <c r="L54" s="1"/>
      <c r="M54" s="7"/>
      <c r="N54" s="7"/>
      <c r="O54" s="33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x14ac:dyDescent="0.3">
      <c r="A55" s="1"/>
      <c r="B55" s="2"/>
      <c r="C55" s="70">
        <f>C54*85%</f>
        <v>2313700</v>
      </c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3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x14ac:dyDescent="0.3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3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x14ac:dyDescent="0.3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4"/>
      <c r="M57" s="7"/>
      <c r="N57" s="7"/>
      <c r="O57" s="33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x14ac:dyDescent="0.3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4"/>
      <c r="M58" s="7"/>
      <c r="N58" s="7"/>
      <c r="O58" s="33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x14ac:dyDescent="0.3">
      <c r="A59" s="1"/>
      <c r="B59" s="2"/>
      <c r="C59" s="1"/>
      <c r="D59" s="1"/>
      <c r="E59" s="1"/>
      <c r="F59" s="7"/>
      <c r="G59" s="7"/>
      <c r="H59" s="32"/>
      <c r="I59" s="32"/>
      <c r="J59" s="1"/>
      <c r="K59" s="7"/>
      <c r="L59" s="34"/>
      <c r="M59" s="7"/>
      <c r="N59" s="7"/>
      <c r="O59" s="33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x14ac:dyDescent="0.3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4"/>
      <c r="M60" s="7"/>
      <c r="N60" s="7"/>
      <c r="O60" s="3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x14ac:dyDescent="0.3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4"/>
      <c r="M61" s="7"/>
      <c r="N61" s="7"/>
      <c r="O61" s="3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x14ac:dyDescent="0.3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4"/>
      <c r="M62" s="7"/>
      <c r="N62" s="7"/>
      <c r="O62" s="33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x14ac:dyDescent="0.3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4"/>
      <c r="M63" s="7"/>
      <c r="N63" s="7"/>
      <c r="O63" s="33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x14ac:dyDescent="0.3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x14ac:dyDescent="0.3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x14ac:dyDescent="0.3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x14ac:dyDescent="0.3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x14ac:dyDescent="0.3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x14ac:dyDescent="0.3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x14ac:dyDescent="0.3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x14ac:dyDescent="0.3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x14ac:dyDescent="0.3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x14ac:dyDescent="0.3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x14ac:dyDescent="0.3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x14ac:dyDescent="0.3">
      <c r="A75" s="1"/>
      <c r="B75" s="1"/>
      <c r="C75" s="1"/>
      <c r="D75" s="1"/>
      <c r="E75" s="1"/>
      <c r="F75" s="35"/>
      <c r="G75" s="35"/>
      <c r="H75" s="35"/>
      <c r="I75" s="35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x14ac:dyDescent="0.3">
      <c r="A76" s="1"/>
      <c r="B76" s="1"/>
      <c r="C76" s="1"/>
      <c r="D76" s="1"/>
      <c r="E76" s="1"/>
      <c r="F76" s="33"/>
      <c r="G76" s="1"/>
      <c r="H76" s="33"/>
      <c r="I76" s="33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x14ac:dyDescent="0.3">
      <c r="A77" s="1"/>
      <c r="B77" s="1"/>
      <c r="C77" s="1"/>
      <c r="D77" s="1"/>
      <c r="E77" s="1"/>
      <c r="F77" s="33"/>
      <c r="G77" s="33"/>
      <c r="H77" s="36"/>
      <c r="I77" s="36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x14ac:dyDescent="0.3">
      <c r="A78" s="1"/>
      <c r="B78" s="1"/>
      <c r="C78" s="1"/>
      <c r="D78" s="1"/>
      <c r="E78" s="1"/>
      <c r="F78" s="33"/>
      <c r="G78" s="33"/>
      <c r="H78" s="33"/>
      <c r="I78" s="33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x14ac:dyDescent="0.3">
      <c r="A79" s="1"/>
      <c r="B79" s="1"/>
      <c r="C79" s="1"/>
      <c r="D79" s="1"/>
      <c r="E79" s="1"/>
      <c r="F79" s="33"/>
      <c r="G79" s="37"/>
      <c r="H79" s="33"/>
      <c r="I79" s="33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x14ac:dyDescent="0.3">
      <c r="A80" s="1"/>
      <c r="B80" s="1"/>
      <c r="C80" s="1"/>
      <c r="D80" s="1"/>
      <c r="E80" s="1"/>
      <c r="F80" s="33"/>
      <c r="G80" s="33"/>
      <c r="H80" s="33"/>
      <c r="I80" s="33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x14ac:dyDescent="0.3">
      <c r="A81" s="1"/>
      <c r="B81" s="1"/>
      <c r="C81" s="1"/>
      <c r="D81" s="1"/>
      <c r="E81" s="1"/>
      <c r="F81" s="33"/>
      <c r="G81" s="33"/>
      <c r="H81" s="33"/>
      <c r="I81" s="33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J32"/>
  <sheetViews>
    <sheetView topLeftCell="A13" zoomScale="130" zoomScaleNormal="130" workbookViewId="0">
      <selection activeCell="G34" sqref="G34"/>
    </sheetView>
  </sheetViews>
  <sheetFormatPr defaultRowHeight="15" x14ac:dyDescent="0.25"/>
  <sheetData>
    <row r="2" spans="10:10" x14ac:dyDescent="0.25">
      <c r="J2" t="s">
        <v>52</v>
      </c>
    </row>
    <row r="20" spans="7:7" x14ac:dyDescent="0.25">
      <c r="G20" t="s">
        <v>53</v>
      </c>
    </row>
    <row r="32" spans="7:7" x14ac:dyDescent="0.25">
      <c r="G32" t="s"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2023-11-30T08:52:03Z</dcterms:modified>
</cp:coreProperties>
</file>