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mc:AlternateContent xmlns:mc="http://schemas.openxmlformats.org/markup-compatibility/2006">
    <mc:Choice Requires="x15">
      <x15ac:absPath xmlns:x15ac="http://schemas.microsoft.com/office/spreadsheetml/2010/11/ac" url="D:\RASHMI\November 2023\BAKUL AVINASH PATIL - BOM\"/>
    </mc:Choice>
  </mc:AlternateContent>
  <xr:revisionPtr revIDLastSave="0" documentId="13_ncr:1_{8F0EC9D9-C6FC-4944-8DDA-63CE56C918CA}" xr6:coauthVersionLast="45" xr6:coauthVersionMax="45" xr10:uidLastSave="{00000000-0000-0000-0000-000000000000}"/>
  <bookViews>
    <workbookView xWindow="-120" yWindow="-120" windowWidth="29040" windowHeight="15720" xr2:uid="{00000000-000D-0000-FFFF-FFFF00000000}"/>
  </bookViews>
  <sheets>
    <sheet name="20-20" sheetId="4" r:id="rId1"/>
    <sheet name="Sheet1" sheetId="13" r:id="rId2"/>
    <sheet name="Sheet2" sheetId="14" r:id="rId3"/>
    <sheet name="Sheet3" sheetId="15" r:id="rId4"/>
    <sheet name="Sheet4" sheetId="16" r:id="rId5"/>
    <sheet name="Sheet5" sheetId="17" r:id="rId6"/>
    <sheet name="Sheet6" sheetId="18" r:id="rId7"/>
    <sheet name="Sheet7" sheetId="19" r:id="rId8"/>
    <sheet name="Sheet8" sheetId="20" r:id="rId9"/>
    <sheet name="Sheet9" sheetId="21" r:id="rId10"/>
    <sheet name="Sheet10" sheetId="22" r:id="rId11"/>
    <sheet name="Sheet11" sheetId="23" r:id="rId12"/>
    <sheet name="Sheet12" sheetId="24" r:id="rId13"/>
  </sheets>
  <calcPr calcId="191029"/>
</workbook>
</file>

<file path=xl/calcChain.xml><?xml version="1.0" encoding="utf-8"?>
<calcChain xmlns="http://schemas.openxmlformats.org/spreadsheetml/2006/main">
  <c r="E38" i="4" l="1"/>
  <c r="E23" i="4"/>
  <c r="E24" i="4"/>
  <c r="E25" i="4"/>
  <c r="E26" i="4"/>
  <c r="E27" i="4"/>
  <c r="E28" i="4"/>
  <c r="E29" i="4"/>
  <c r="E30" i="4"/>
  <c r="E31" i="4"/>
  <c r="E32" i="4"/>
  <c r="E33" i="4"/>
  <c r="E34" i="4"/>
  <c r="E35" i="4"/>
  <c r="E36" i="4"/>
  <c r="E37" i="4"/>
  <c r="E22" i="4"/>
  <c r="P7" i="4" l="1"/>
  <c r="Q7" i="4" s="1"/>
  <c r="B7" i="4" s="1"/>
  <c r="C7" i="4" s="1"/>
  <c r="D7" i="4" s="1"/>
  <c r="J7" i="4"/>
  <c r="I7" i="4"/>
  <c r="E7" i="4"/>
  <c r="A7" i="4"/>
  <c r="P18" i="4"/>
  <c r="Q18" i="4" s="1"/>
  <c r="B18" i="4" s="1"/>
  <c r="C18" i="4" s="1"/>
  <c r="D18" i="4" s="1"/>
  <c r="J18" i="4"/>
  <c r="I18" i="4"/>
  <c r="E18" i="4"/>
  <c r="A18" i="4"/>
  <c r="P17" i="4"/>
  <c r="Q17" i="4" s="1"/>
  <c r="B17" i="4" s="1"/>
  <c r="C17" i="4" s="1"/>
  <c r="D17" i="4" s="1"/>
  <c r="J17" i="4"/>
  <c r="I17" i="4"/>
  <c r="E17" i="4"/>
  <c r="A17" i="4"/>
  <c r="P16" i="4"/>
  <c r="Q16" i="4" s="1"/>
  <c r="B16" i="4" s="1"/>
  <c r="C16" i="4" s="1"/>
  <c r="D16" i="4" s="1"/>
  <c r="J16" i="4"/>
  <c r="I16" i="4"/>
  <c r="E16" i="4"/>
  <c r="A16" i="4"/>
  <c r="P15" i="4"/>
  <c r="Q15" i="4" s="1"/>
  <c r="B15" i="4" s="1"/>
  <c r="C15" i="4" s="1"/>
  <c r="D15" i="4" s="1"/>
  <c r="J15" i="4"/>
  <c r="I15" i="4"/>
  <c r="E15" i="4"/>
  <c r="A15" i="4"/>
  <c r="P14" i="4"/>
  <c r="Q14" i="4" s="1"/>
  <c r="B14" i="4" s="1"/>
  <c r="C14" i="4" s="1"/>
  <c r="D14" i="4" s="1"/>
  <c r="J14" i="4"/>
  <c r="I14" i="4"/>
  <c r="E14" i="4"/>
  <c r="A14" i="4"/>
  <c r="P13" i="4"/>
  <c r="Q13" i="4" s="1"/>
  <c r="B13" i="4" s="1"/>
  <c r="C13" i="4" s="1"/>
  <c r="J13" i="4"/>
  <c r="I13" i="4"/>
  <c r="E13" i="4"/>
  <c r="A13" i="4"/>
  <c r="P6" i="4"/>
  <c r="B6" i="4" s="1"/>
  <c r="C6" i="4" s="1"/>
  <c r="D6" i="4" s="1"/>
  <c r="J6" i="4"/>
  <c r="I6" i="4"/>
  <c r="E6" i="4"/>
  <c r="A6" i="4"/>
  <c r="P12" i="4"/>
  <c r="B12" i="4" s="1"/>
  <c r="C12" i="4" s="1"/>
  <c r="D12" i="4" s="1"/>
  <c r="J12" i="4"/>
  <c r="I12" i="4"/>
  <c r="E12" i="4"/>
  <c r="A12" i="4"/>
  <c r="P11" i="4"/>
  <c r="B11" i="4" s="1"/>
  <c r="C11" i="4" s="1"/>
  <c r="D11" i="4" s="1"/>
  <c r="J11" i="4"/>
  <c r="I11" i="4"/>
  <c r="E11" i="4"/>
  <c r="A11" i="4"/>
  <c r="P10" i="4"/>
  <c r="B10" i="4" s="1"/>
  <c r="C10" i="4" s="1"/>
  <c r="D10" i="4" s="1"/>
  <c r="J10" i="4"/>
  <c r="I10" i="4"/>
  <c r="E10" i="4"/>
  <c r="A10" i="4"/>
  <c r="P8" i="4"/>
  <c r="Q8" i="4" s="1"/>
  <c r="B8" i="4" s="1"/>
  <c r="C8" i="4" s="1"/>
  <c r="J8" i="4"/>
  <c r="I8" i="4"/>
  <c r="E8" i="4"/>
  <c r="A8" i="4"/>
  <c r="P5" i="4"/>
  <c r="B5" i="4" s="1"/>
  <c r="C5" i="4" s="1"/>
  <c r="J5" i="4"/>
  <c r="I5" i="4"/>
  <c r="E5" i="4"/>
  <c r="A5" i="4"/>
  <c r="P4" i="4"/>
  <c r="B4" i="4" s="1"/>
  <c r="C4" i="4" s="1"/>
  <c r="J4" i="4"/>
  <c r="I4" i="4"/>
  <c r="E4" i="4"/>
  <c r="A4" i="4"/>
  <c r="P3" i="4"/>
  <c r="B3" i="4" s="1"/>
  <c r="C3" i="4" s="1"/>
  <c r="J3" i="4"/>
  <c r="I3" i="4"/>
  <c r="E3" i="4"/>
  <c r="A3" i="4"/>
  <c r="F8" i="4" l="1"/>
  <c r="H16" i="4"/>
  <c r="H17" i="4"/>
  <c r="H6" i="4"/>
  <c r="F4" i="4"/>
  <c r="H12" i="4"/>
  <c r="H7" i="4"/>
  <c r="F7" i="4"/>
  <c r="G7" i="4"/>
  <c r="H10" i="4"/>
  <c r="H11" i="4"/>
  <c r="H14" i="4"/>
  <c r="H18" i="4"/>
  <c r="H15" i="4"/>
  <c r="D13" i="4"/>
  <c r="H13" i="4" s="1"/>
  <c r="G13" i="4"/>
  <c r="F10" i="4"/>
  <c r="F11" i="4"/>
  <c r="F12" i="4"/>
  <c r="F6" i="4"/>
  <c r="F13" i="4"/>
  <c r="F14" i="4"/>
  <c r="F15" i="4"/>
  <c r="F16" i="4"/>
  <c r="F17" i="4"/>
  <c r="F18" i="4"/>
  <c r="G11" i="4"/>
  <c r="G6" i="4"/>
  <c r="G14" i="4"/>
  <c r="G15" i="4"/>
  <c r="G16" i="4"/>
  <c r="G17" i="4"/>
  <c r="G18" i="4"/>
  <c r="G10" i="4"/>
  <c r="G12" i="4"/>
  <c r="D5" i="4"/>
  <c r="H5" i="4" s="1"/>
  <c r="G5" i="4"/>
  <c r="F5" i="4"/>
  <c r="D3" i="4"/>
  <c r="H3" i="4" s="1"/>
  <c r="G3" i="4"/>
  <c r="F3" i="4"/>
  <c r="D4" i="4"/>
  <c r="H4" i="4" s="1"/>
  <c r="G4" i="4"/>
  <c r="D8" i="4"/>
  <c r="H8" i="4" s="1"/>
  <c r="G8" i="4"/>
  <c r="R29" i="4"/>
  <c r="Q29" i="4"/>
  <c r="W39" i="4"/>
  <c r="W23" i="4"/>
  <c r="W26" i="4" s="1"/>
  <c r="W27" i="4" s="1"/>
  <c r="W22" i="4"/>
  <c r="W21" i="4"/>
  <c r="W30" i="4" s="1"/>
  <c r="S29" i="4" l="1"/>
  <c r="S30" i="4" s="1"/>
  <c r="S32" i="4" s="1"/>
  <c r="W24" i="4"/>
  <c r="W28" i="4"/>
  <c r="W29" i="4" s="1"/>
  <c r="W32" i="4" l="1"/>
  <c r="W35" i="4" s="1"/>
  <c r="Y35" i="4" s="1"/>
  <c r="S31" i="4"/>
  <c r="Y36" i="4" l="1"/>
  <c r="Y37" i="4"/>
  <c r="W41" i="4"/>
</calcChain>
</file>

<file path=xl/sharedStrings.xml><?xml version="1.0" encoding="utf-8"?>
<sst xmlns="http://schemas.openxmlformats.org/spreadsheetml/2006/main" count="51" uniqueCount="45">
  <si>
    <t>Sr. No.</t>
  </si>
  <si>
    <t>Value</t>
  </si>
  <si>
    <t>Floor</t>
  </si>
  <si>
    <t>Total Floor</t>
  </si>
  <si>
    <t>Super Built up area</t>
  </si>
  <si>
    <t>Built up area</t>
  </si>
  <si>
    <t>Carpet area</t>
  </si>
  <si>
    <t xml:space="preserve">Sr. No. </t>
  </si>
  <si>
    <t>Rate on Carpet area</t>
  </si>
  <si>
    <t>Built up area (20%)</t>
  </si>
  <si>
    <t>Saleable area (20 + 20%)</t>
  </si>
  <si>
    <t>Rate on Built up  area (20%)</t>
  </si>
  <si>
    <t>Rate on Saleable area (20 + 20%)</t>
  </si>
  <si>
    <t>New Construction Rate</t>
  </si>
  <si>
    <t>Bldg.+Service (Cost of Construction)</t>
  </si>
  <si>
    <t>Land + Others</t>
  </si>
  <si>
    <t>Replacement Cost</t>
  </si>
  <si>
    <t>Age of the bldg.</t>
  </si>
  <si>
    <t>Estimated Life</t>
  </si>
  <si>
    <t>Total Life</t>
  </si>
  <si>
    <t>Depreciation (100-10)X15/60</t>
  </si>
  <si>
    <t>Depreciation Amt</t>
  </si>
  <si>
    <t>Depreciated Bldg. Rate</t>
  </si>
  <si>
    <t xml:space="preserve">Total Composite </t>
  </si>
  <si>
    <t>MV</t>
  </si>
  <si>
    <t>RV</t>
  </si>
  <si>
    <t>DV</t>
  </si>
  <si>
    <t>IV</t>
  </si>
  <si>
    <t>RR Value</t>
  </si>
  <si>
    <t>Rental Value</t>
  </si>
  <si>
    <t>Remark</t>
  </si>
  <si>
    <t>F. no.</t>
  </si>
  <si>
    <t>BUA</t>
  </si>
  <si>
    <t>Rate</t>
  </si>
  <si>
    <t>FMV</t>
  </si>
  <si>
    <t>DSV</t>
  </si>
  <si>
    <t>Index II</t>
  </si>
  <si>
    <t>Price Indicators</t>
  </si>
  <si>
    <t>CA</t>
  </si>
  <si>
    <t>rate on CA</t>
  </si>
  <si>
    <t>Bank Of Maharashtra ( Kasarwadavli Branch ) - MRS. BAKUL AVINASH PATIL</t>
  </si>
  <si>
    <t>Agree BUA</t>
  </si>
  <si>
    <t>MCA</t>
  </si>
  <si>
    <t>2 Podium parking</t>
  </si>
  <si>
    <t>As per actual measurement Carpet area is 1173.00 Sq. Ft. (including  Balcony Area) is more than carpet area mentioned in the Agreement. We have considered the area mentioned in the documents. Hence to give proper weightage to the value of the property, higher rate i.e. `21,738/- per Sq. Ft. - after depreciation considered.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</si>
</sst>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12"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Calibri"/>
      <family val="2"/>
      <scheme val="minor"/>
    </font>
    <font>
      <b/>
      <u/>
      <sz val="11"/>
      <color theme="1"/>
      <name val="Calibri"/>
      <family val="2"/>
      <scheme val="minor"/>
    </font>
    <font>
      <b/>
      <sz val="13"/>
      <color rgb="FF7030A0"/>
      <name val="Calibri"/>
      <family val="2"/>
      <scheme val="minor"/>
    </font>
    <font>
      <sz val="12"/>
      <color theme="1"/>
      <name val="Calibri"/>
      <family val="2"/>
      <scheme val="minor"/>
    </font>
    <font>
      <b/>
      <sz val="12"/>
      <name val="Calibri"/>
      <family val="2"/>
      <scheme val="minor"/>
    </font>
    <font>
      <b/>
      <sz val="12"/>
      <color theme="1"/>
      <name val="Calibri"/>
      <family val="2"/>
      <scheme val="minor"/>
    </font>
    <font>
      <b/>
      <u/>
      <sz val="12"/>
      <color theme="1"/>
      <name val="Calibri"/>
      <family val="2"/>
      <scheme val="minor"/>
    </font>
    <font>
      <sz val="12"/>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5">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s>
  <cellStyleXfs count="2">
    <xf numFmtId="0" fontId="0" fillId="0" borderId="0"/>
    <xf numFmtId="43" fontId="4" fillId="0" borderId="0" applyFont="0" applyFill="0" applyBorder="0" applyAlignment="0" applyProtection="0"/>
  </cellStyleXfs>
  <cellXfs count="49">
    <xf numFmtId="0" fontId="0" fillId="0" borderId="0" xfId="0"/>
    <xf numFmtId="0" fontId="0" fillId="0" borderId="0" xfId="0" applyAlignment="1">
      <alignment wrapText="1"/>
    </xf>
    <xf numFmtId="4" fontId="0" fillId="0" borderId="0" xfId="0" applyNumberFormat="1"/>
    <xf numFmtId="0" fontId="1" fillId="0" borderId="0" xfId="0" applyFont="1" applyAlignment="1">
      <alignment wrapText="1"/>
    </xf>
    <xf numFmtId="0" fontId="1" fillId="0" borderId="0" xfId="0" applyFont="1"/>
    <xf numFmtId="4" fontId="1" fillId="0" borderId="0" xfId="0" applyNumberFormat="1" applyFont="1"/>
    <xf numFmtId="0" fontId="2" fillId="0" borderId="0" xfId="0" applyFont="1"/>
    <xf numFmtId="0" fontId="0" fillId="0" borderId="0" xfId="0" applyFill="1"/>
    <xf numFmtId="0" fontId="0" fillId="2" borderId="0" xfId="0" applyFill="1"/>
    <xf numFmtId="0" fontId="1" fillId="2" borderId="0" xfId="0" applyFont="1" applyFill="1" applyAlignment="1">
      <alignment wrapText="1"/>
    </xf>
    <xf numFmtId="0" fontId="1" fillId="2" borderId="0" xfId="0" applyFont="1" applyFill="1"/>
    <xf numFmtId="0" fontId="3" fillId="0" borderId="0" xfId="0" applyFont="1"/>
    <xf numFmtId="0" fontId="0" fillId="0" borderId="0" xfId="0" applyAlignment="1">
      <alignment horizontal="center"/>
    </xf>
    <xf numFmtId="0" fontId="5" fillId="0" borderId="0" xfId="0" applyFont="1"/>
    <xf numFmtId="0" fontId="2" fillId="0" borderId="0" xfId="0" applyFont="1" applyAlignment="1">
      <alignment horizontal="center"/>
    </xf>
    <xf numFmtId="43" fontId="0" fillId="0" borderId="0" xfId="0" applyNumberFormat="1"/>
    <xf numFmtId="43" fontId="2" fillId="0" borderId="0" xfId="0" applyNumberFormat="1" applyFont="1"/>
    <xf numFmtId="0" fontId="7" fillId="0" borderId="1" xfId="0" applyFont="1" applyBorder="1"/>
    <xf numFmtId="43" fontId="7" fillId="0" borderId="0" xfId="1" applyFont="1" applyBorder="1"/>
    <xf numFmtId="43" fontId="8" fillId="0" borderId="0" xfId="1" applyFont="1" applyBorder="1"/>
    <xf numFmtId="43" fontId="8" fillId="3" borderId="0" xfId="1" applyFont="1" applyFill="1" applyBorder="1"/>
    <xf numFmtId="0" fontId="7" fillId="0" borderId="1" xfId="0" applyFont="1" applyBorder="1" applyAlignment="1">
      <alignment wrapText="1"/>
    </xf>
    <xf numFmtId="43" fontId="8" fillId="0" borderId="0" xfId="1" applyFont="1" applyFill="1" applyBorder="1"/>
    <xf numFmtId="0" fontId="7" fillId="0" borderId="0" xfId="0" applyFont="1"/>
    <xf numFmtId="0" fontId="8" fillId="0" borderId="0" xfId="0" applyFont="1"/>
    <xf numFmtId="0" fontId="8" fillId="3" borderId="0" xfId="0" applyFont="1" applyFill="1"/>
    <xf numFmtId="9" fontId="7" fillId="0" borderId="0" xfId="0" applyNumberFormat="1" applyFont="1"/>
    <xf numFmtId="10" fontId="8" fillId="0" borderId="0" xfId="0" applyNumberFormat="1" applyFont="1"/>
    <xf numFmtId="0" fontId="7" fillId="3" borderId="1" xfId="0" applyFont="1" applyFill="1" applyBorder="1"/>
    <xf numFmtId="43" fontId="7" fillId="3" borderId="0" xfId="1" applyFont="1" applyFill="1" applyBorder="1"/>
    <xf numFmtId="0" fontId="7" fillId="3" borderId="0" xfId="0" applyFont="1" applyFill="1"/>
    <xf numFmtId="0" fontId="9" fillId="0" borderId="0" xfId="0" applyFont="1"/>
    <xf numFmtId="0" fontId="10" fillId="0" borderId="1" xfId="0" applyFont="1" applyBorder="1"/>
    <xf numFmtId="43" fontId="11" fillId="0" borderId="0" xfId="0" applyNumberFormat="1" applyFont="1"/>
    <xf numFmtId="43" fontId="8" fillId="3" borderId="0" xfId="0" applyNumberFormat="1" applyFont="1" applyFill="1"/>
    <xf numFmtId="0" fontId="11" fillId="0" borderId="0" xfId="0" applyFont="1"/>
    <xf numFmtId="0" fontId="7" fillId="0" borderId="2" xfId="0" applyFont="1" applyBorder="1"/>
    <xf numFmtId="0" fontId="7" fillId="0" borderId="3" xfId="0" applyFont="1" applyBorder="1"/>
    <xf numFmtId="43" fontId="11" fillId="0" borderId="3" xfId="0" applyNumberFormat="1" applyFont="1" applyBorder="1"/>
    <xf numFmtId="0" fontId="11" fillId="0" borderId="1" xfId="0" applyFont="1" applyBorder="1"/>
    <xf numFmtId="0" fontId="6" fillId="0" borderId="0" xfId="0" applyFont="1" applyAlignment="1">
      <alignment horizontal="center" vertical="center"/>
    </xf>
    <xf numFmtId="0" fontId="2" fillId="0" borderId="0" xfId="0" applyFont="1" applyAlignment="1">
      <alignment horizontal="center" vertical="center" wrapText="1"/>
    </xf>
    <xf numFmtId="0" fontId="2" fillId="0" borderId="4" xfId="0" applyFont="1" applyBorder="1" applyAlignment="1">
      <alignment horizontal="center" vertical="center" wrapText="1"/>
    </xf>
    <xf numFmtId="0" fontId="0" fillId="0" borderId="0" xfId="0" applyAlignment="1">
      <alignment horizontal="center" vertical="center" wrapText="1"/>
    </xf>
    <xf numFmtId="0" fontId="0" fillId="0" borderId="4" xfId="0" applyBorder="1" applyAlignment="1">
      <alignment horizontal="center" vertical="center" wrapText="1"/>
    </xf>
    <xf numFmtId="0" fontId="1" fillId="3" borderId="0" xfId="0" applyFont="1" applyFill="1"/>
    <xf numFmtId="4" fontId="1" fillId="3" borderId="0" xfId="0" applyNumberFormat="1" applyFont="1" applyFill="1"/>
    <xf numFmtId="0" fontId="0" fillId="3" borderId="0" xfId="0" applyFill="1"/>
    <xf numFmtId="4" fontId="0" fillId="3" borderId="0" xfId="0" applyNumberFormat="1" applyFill="1"/>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xdr:col>
      <xdr:colOff>243838</xdr:colOff>
      <xdr:row>2</xdr:row>
      <xdr:rowOff>104775</xdr:rowOff>
    </xdr:from>
    <xdr:to>
      <xdr:col>26</xdr:col>
      <xdr:colOff>354924</xdr:colOff>
      <xdr:row>42</xdr:row>
      <xdr:rowOff>20282</xdr:rowOff>
    </xdr:to>
    <xdr:pic>
      <xdr:nvPicPr>
        <xdr:cNvPr id="2" name="Picture 1">
          <a:extLst>
            <a:ext uri="{FF2B5EF4-FFF2-40B4-BE49-F238E27FC236}">
              <a16:creationId xmlns:a16="http://schemas.microsoft.com/office/drawing/2014/main" id="{322C1C14-D431-4358-BF41-C3BF2E2174F8}"/>
            </a:ext>
          </a:extLst>
        </xdr:cNvPr>
        <xdr:cNvPicPr>
          <a:picLocks noChangeAspect="1"/>
        </xdr:cNvPicPr>
      </xdr:nvPicPr>
      <xdr:blipFill>
        <a:blip xmlns:r="http://schemas.openxmlformats.org/officeDocument/2006/relationships" r:embed="rId1"/>
        <a:stretch>
          <a:fillRect/>
        </a:stretch>
      </xdr:blipFill>
      <xdr:spPr>
        <a:xfrm>
          <a:off x="1463038" y="485775"/>
          <a:ext cx="14741486" cy="72688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19</xdr:col>
      <xdr:colOff>573111</xdr:colOff>
      <xdr:row>53</xdr:row>
      <xdr:rowOff>10776</xdr:rowOff>
    </xdr:to>
    <xdr:pic>
      <xdr:nvPicPr>
        <xdr:cNvPr id="2" name="Picture 1">
          <a:extLst>
            <a:ext uri="{FF2B5EF4-FFF2-40B4-BE49-F238E27FC236}">
              <a16:creationId xmlns:a16="http://schemas.microsoft.com/office/drawing/2014/main" id="{D91C73E9-9AD0-4440-BF72-9953B68C0BC2}"/>
            </a:ext>
          </a:extLst>
        </xdr:cNvPr>
        <xdr:cNvPicPr>
          <a:picLocks noChangeAspect="1"/>
        </xdr:cNvPicPr>
      </xdr:nvPicPr>
      <xdr:blipFill>
        <a:blip xmlns:r="http://schemas.openxmlformats.org/officeDocument/2006/relationships" r:embed="rId1"/>
        <a:stretch>
          <a:fillRect/>
        </a:stretch>
      </xdr:blipFill>
      <xdr:spPr>
        <a:xfrm>
          <a:off x="609600" y="1143000"/>
          <a:ext cx="11545911" cy="89642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29</xdr:col>
      <xdr:colOff>469258</xdr:colOff>
      <xdr:row>48</xdr:row>
      <xdr:rowOff>153671</xdr:rowOff>
    </xdr:to>
    <xdr:pic>
      <xdr:nvPicPr>
        <xdr:cNvPr id="2" name="Picture 1">
          <a:extLst>
            <a:ext uri="{FF2B5EF4-FFF2-40B4-BE49-F238E27FC236}">
              <a16:creationId xmlns:a16="http://schemas.microsoft.com/office/drawing/2014/main" id="{76748BA5-2056-4196-AB47-AB8029CFD57A}"/>
            </a:ext>
          </a:extLst>
        </xdr:cNvPr>
        <xdr:cNvPicPr>
          <a:picLocks noChangeAspect="1"/>
        </xdr:cNvPicPr>
      </xdr:nvPicPr>
      <xdr:blipFill>
        <a:blip xmlns:r="http://schemas.openxmlformats.org/officeDocument/2006/relationships" r:embed="rId1"/>
        <a:stretch>
          <a:fillRect/>
        </a:stretch>
      </xdr:blipFill>
      <xdr:spPr>
        <a:xfrm>
          <a:off x="0" y="190500"/>
          <a:ext cx="18147658" cy="91071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353240</xdr:colOff>
      <xdr:row>43</xdr:row>
      <xdr:rowOff>153491</xdr:rowOff>
    </xdr:to>
    <xdr:pic>
      <xdr:nvPicPr>
        <xdr:cNvPr id="2" name="Picture 1">
          <a:extLst>
            <a:ext uri="{FF2B5EF4-FFF2-40B4-BE49-F238E27FC236}">
              <a16:creationId xmlns:a16="http://schemas.microsoft.com/office/drawing/2014/main" id="{738B396E-E8C8-4138-A92F-E8F5676B0297}"/>
            </a:ext>
          </a:extLst>
        </xdr:cNvPr>
        <xdr:cNvPicPr>
          <a:picLocks noChangeAspect="1"/>
        </xdr:cNvPicPr>
      </xdr:nvPicPr>
      <xdr:blipFill>
        <a:blip xmlns:r="http://schemas.openxmlformats.org/officeDocument/2006/relationships" r:embed="rId1"/>
        <a:stretch>
          <a:fillRect/>
        </a:stretch>
      </xdr:blipFill>
      <xdr:spPr>
        <a:xfrm>
          <a:off x="609600" y="190500"/>
          <a:ext cx="5839640" cy="78211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171677</xdr:colOff>
      <xdr:row>14</xdr:row>
      <xdr:rowOff>47625</xdr:rowOff>
    </xdr:from>
    <xdr:to>
      <xdr:col>29</xdr:col>
      <xdr:colOff>278762</xdr:colOff>
      <xdr:row>41</xdr:row>
      <xdr:rowOff>114300</xdr:rowOff>
    </xdr:to>
    <xdr:pic>
      <xdr:nvPicPr>
        <xdr:cNvPr id="3" name="Picture 2">
          <a:extLst>
            <a:ext uri="{FF2B5EF4-FFF2-40B4-BE49-F238E27FC236}">
              <a16:creationId xmlns:a16="http://schemas.microsoft.com/office/drawing/2014/main" id="{B8CFF0BE-9F73-4CBC-9ECC-8556F74C9FFF}"/>
            </a:ext>
          </a:extLst>
        </xdr:cNvPr>
        <xdr:cNvPicPr>
          <a:picLocks noChangeAspect="1"/>
        </xdr:cNvPicPr>
      </xdr:nvPicPr>
      <xdr:blipFill>
        <a:blip xmlns:r="http://schemas.openxmlformats.org/officeDocument/2006/relationships" r:embed="rId1"/>
        <a:stretch>
          <a:fillRect/>
        </a:stretch>
      </xdr:blipFill>
      <xdr:spPr>
        <a:xfrm>
          <a:off x="2000477" y="2714625"/>
          <a:ext cx="15956685" cy="52101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35</xdr:col>
      <xdr:colOff>488310</xdr:colOff>
      <xdr:row>30</xdr:row>
      <xdr:rowOff>10324</xdr:rowOff>
    </xdr:to>
    <xdr:pic>
      <xdr:nvPicPr>
        <xdr:cNvPr id="2" name="Picture 1">
          <a:extLst>
            <a:ext uri="{FF2B5EF4-FFF2-40B4-BE49-F238E27FC236}">
              <a16:creationId xmlns:a16="http://schemas.microsoft.com/office/drawing/2014/main" id="{FFC6736E-E210-4E0C-896C-14B06E4915B9}"/>
            </a:ext>
          </a:extLst>
        </xdr:cNvPr>
        <xdr:cNvPicPr>
          <a:picLocks noChangeAspect="1"/>
        </xdr:cNvPicPr>
      </xdr:nvPicPr>
      <xdr:blipFill>
        <a:blip xmlns:r="http://schemas.openxmlformats.org/officeDocument/2006/relationships" r:embed="rId1"/>
        <a:stretch>
          <a:fillRect/>
        </a:stretch>
      </xdr:blipFill>
      <xdr:spPr>
        <a:xfrm>
          <a:off x="3657600" y="0"/>
          <a:ext cx="18166710" cy="57253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265663</xdr:colOff>
      <xdr:row>6</xdr:row>
      <xdr:rowOff>66675</xdr:rowOff>
    </xdr:from>
    <xdr:to>
      <xdr:col>27</xdr:col>
      <xdr:colOff>307342</xdr:colOff>
      <xdr:row>32</xdr:row>
      <xdr:rowOff>114300</xdr:rowOff>
    </xdr:to>
    <xdr:pic>
      <xdr:nvPicPr>
        <xdr:cNvPr id="2" name="Picture 1">
          <a:extLst>
            <a:ext uri="{FF2B5EF4-FFF2-40B4-BE49-F238E27FC236}">
              <a16:creationId xmlns:a16="http://schemas.microsoft.com/office/drawing/2014/main" id="{12143F99-A2F4-404A-8F66-804717C2C0F2}"/>
            </a:ext>
          </a:extLst>
        </xdr:cNvPr>
        <xdr:cNvPicPr>
          <a:picLocks noChangeAspect="1"/>
        </xdr:cNvPicPr>
      </xdr:nvPicPr>
      <xdr:blipFill>
        <a:blip xmlns:r="http://schemas.openxmlformats.org/officeDocument/2006/relationships" r:embed="rId1"/>
        <a:stretch>
          <a:fillRect/>
        </a:stretch>
      </xdr:blipFill>
      <xdr:spPr>
        <a:xfrm>
          <a:off x="2094463" y="1209675"/>
          <a:ext cx="14672079" cy="50006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41"/>
  <sheetViews>
    <sheetView tabSelected="1" zoomScaleNormal="100" workbookViewId="0">
      <selection activeCell="J15" sqref="J15"/>
    </sheetView>
  </sheetViews>
  <sheetFormatPr defaultRowHeight="15" x14ac:dyDescent="0.25"/>
  <cols>
    <col min="1" max="1" width="4.28515625" customWidth="1"/>
    <col min="2" max="2" width="11.140625" bestFit="1" customWidth="1"/>
    <col min="3" max="4" width="12.5703125" customWidth="1"/>
    <col min="5" max="5" width="15.42578125" customWidth="1"/>
    <col min="6" max="6" width="11.7109375" style="7" customWidth="1"/>
    <col min="7" max="7" width="12.28515625" customWidth="1"/>
    <col min="8" max="8" width="10.85546875" customWidth="1"/>
    <col min="9" max="9" width="11.85546875" customWidth="1"/>
    <col min="10" max="10" width="9.85546875" customWidth="1"/>
    <col min="11" max="13" width="9.140625" hidden="1" customWidth="1"/>
    <col min="14" max="14" width="5" customWidth="1"/>
    <col min="15" max="15" width="10.5703125" customWidth="1"/>
    <col min="16" max="16" width="8.28515625" customWidth="1"/>
    <col min="17" max="17" width="10.7109375" customWidth="1"/>
    <col min="18" max="18" width="16" customWidth="1"/>
    <col min="19" max="19" width="12.140625" customWidth="1"/>
    <col min="21" max="21" width="23.85546875" customWidth="1"/>
    <col min="23" max="23" width="19" customWidth="1"/>
    <col min="24" max="24" width="13.5703125" customWidth="1"/>
    <col min="25" max="25" width="16.28515625" customWidth="1"/>
    <col min="26" max="26" width="12" customWidth="1"/>
  </cols>
  <sheetData>
    <row r="1" spans="1:20" s="1" customFormat="1" ht="60" x14ac:dyDescent="0.25">
      <c r="A1" s="3" t="s">
        <v>0</v>
      </c>
      <c r="B1" s="3" t="s">
        <v>6</v>
      </c>
      <c r="C1" s="3" t="s">
        <v>9</v>
      </c>
      <c r="D1" s="3" t="s">
        <v>10</v>
      </c>
      <c r="E1" s="3" t="s">
        <v>1</v>
      </c>
      <c r="F1" s="9" t="s">
        <v>8</v>
      </c>
      <c r="G1" s="9" t="s">
        <v>11</v>
      </c>
      <c r="H1" s="9" t="s">
        <v>12</v>
      </c>
      <c r="I1" s="3" t="s">
        <v>2</v>
      </c>
      <c r="J1" s="3" t="s">
        <v>3</v>
      </c>
      <c r="N1" s="1" t="s">
        <v>7</v>
      </c>
      <c r="O1" s="1" t="s">
        <v>4</v>
      </c>
      <c r="P1" s="1" t="s">
        <v>5</v>
      </c>
      <c r="Q1" s="1" t="s">
        <v>6</v>
      </c>
      <c r="R1" s="1" t="s">
        <v>1</v>
      </c>
      <c r="S1" s="1" t="s">
        <v>3</v>
      </c>
    </row>
    <row r="2" spans="1:20" s="1" customFormat="1" ht="36" customHeight="1" x14ac:dyDescent="0.25">
      <c r="A2" s="40" t="s">
        <v>36</v>
      </c>
      <c r="B2" s="40"/>
      <c r="C2" s="40"/>
      <c r="D2" s="40"/>
      <c r="E2" s="40"/>
      <c r="F2" s="40"/>
      <c r="G2" s="40"/>
      <c r="H2" s="40"/>
      <c r="I2" s="40"/>
      <c r="J2" s="40"/>
      <c r="K2" s="40"/>
      <c r="L2" s="40"/>
      <c r="M2" s="40"/>
      <c r="N2" s="40"/>
      <c r="O2" s="40"/>
      <c r="P2" s="40"/>
      <c r="Q2" s="40"/>
      <c r="R2" s="40"/>
    </row>
    <row r="3" spans="1:20" x14ac:dyDescent="0.25">
      <c r="A3" s="4">
        <f t="shared" ref="A3:A8" si="0">N3</f>
        <v>0</v>
      </c>
      <c r="B3" s="4">
        <f t="shared" ref="B3:B8" si="1">Q3</f>
        <v>960</v>
      </c>
      <c r="C3" s="4">
        <f>B3*1.2</f>
        <v>1152</v>
      </c>
      <c r="D3" s="4">
        <f t="shared" ref="D3:D8" si="2">C3*1.2</f>
        <v>1382.3999999999999</v>
      </c>
      <c r="E3" s="5">
        <f t="shared" ref="E3:E8" si="3">R3</f>
        <v>15500000</v>
      </c>
      <c r="F3" s="10">
        <f t="shared" ref="F3:F8" si="4">ROUND((E3/B3),0)</f>
        <v>16146</v>
      </c>
      <c r="G3" s="10">
        <f t="shared" ref="G3:G8" si="5">ROUND((E3/C3),0)</f>
        <v>13455</v>
      </c>
      <c r="H3" s="10">
        <f t="shared" ref="H3:H8" si="6">ROUND((E3/D3),0)</f>
        <v>11212</v>
      </c>
      <c r="I3" s="4" t="e">
        <f>#REF!</f>
        <v>#REF!</v>
      </c>
      <c r="J3" s="4">
        <f t="shared" ref="J3:J8" si="7">S3</f>
        <v>0</v>
      </c>
      <c r="O3">
        <v>0</v>
      </c>
      <c r="P3">
        <f t="shared" ref="P3:Q8" si="8">O3/1.2</f>
        <v>0</v>
      </c>
      <c r="Q3">
        <v>960</v>
      </c>
      <c r="R3" s="2">
        <v>15500000</v>
      </c>
      <c r="S3" s="8"/>
      <c r="T3" s="8"/>
    </row>
    <row r="4" spans="1:20" x14ac:dyDescent="0.25">
      <c r="A4" s="4">
        <f t="shared" si="0"/>
        <v>0</v>
      </c>
      <c r="B4" s="4">
        <f t="shared" si="1"/>
        <v>687</v>
      </c>
      <c r="C4" s="4">
        <f t="shared" ref="C4:C8" si="9">B4*1.2</f>
        <v>824.4</v>
      </c>
      <c r="D4" s="4">
        <f t="shared" si="2"/>
        <v>989.28</v>
      </c>
      <c r="E4" s="5">
        <f t="shared" si="3"/>
        <v>11250000</v>
      </c>
      <c r="F4" s="10">
        <f t="shared" si="4"/>
        <v>16376</v>
      </c>
      <c r="G4" s="10">
        <f t="shared" si="5"/>
        <v>13646</v>
      </c>
      <c r="H4" s="10">
        <f t="shared" si="6"/>
        <v>11372</v>
      </c>
      <c r="I4" s="4" t="e">
        <f>#REF!</f>
        <v>#REF!</v>
      </c>
      <c r="J4" s="4">
        <f t="shared" si="7"/>
        <v>0</v>
      </c>
      <c r="O4">
        <v>0</v>
      </c>
      <c r="P4">
        <f t="shared" si="8"/>
        <v>0</v>
      </c>
      <c r="Q4">
        <v>687</v>
      </c>
      <c r="R4" s="2">
        <v>11250000</v>
      </c>
      <c r="S4" s="8"/>
      <c r="T4" s="8"/>
    </row>
    <row r="5" spans="1:20" x14ac:dyDescent="0.25">
      <c r="A5" s="4">
        <f t="shared" si="0"/>
        <v>0</v>
      </c>
      <c r="B5" s="4">
        <f t="shared" si="1"/>
        <v>960</v>
      </c>
      <c r="C5" s="4">
        <f t="shared" si="9"/>
        <v>1152</v>
      </c>
      <c r="D5" s="4">
        <f t="shared" si="2"/>
        <v>1382.3999999999999</v>
      </c>
      <c r="E5" s="5">
        <f t="shared" si="3"/>
        <v>14500000</v>
      </c>
      <c r="F5" s="10">
        <f t="shared" si="4"/>
        <v>15104</v>
      </c>
      <c r="G5" s="10">
        <f t="shared" si="5"/>
        <v>12587</v>
      </c>
      <c r="H5" s="10">
        <f t="shared" si="6"/>
        <v>10489</v>
      </c>
      <c r="I5" s="4" t="e">
        <f>#REF!</f>
        <v>#REF!</v>
      </c>
      <c r="J5" s="4">
        <f t="shared" si="7"/>
        <v>0</v>
      </c>
      <c r="O5">
        <v>0</v>
      </c>
      <c r="P5">
        <f t="shared" si="8"/>
        <v>0</v>
      </c>
      <c r="Q5">
        <v>960</v>
      </c>
      <c r="R5" s="2">
        <v>14500000</v>
      </c>
      <c r="S5" s="8"/>
      <c r="T5" s="8"/>
    </row>
    <row r="6" spans="1:20" s="47" customFormat="1" x14ac:dyDescent="0.25">
      <c r="A6" s="45">
        <f>N6</f>
        <v>0</v>
      </c>
      <c r="B6" s="45">
        <f>Q6</f>
        <v>960</v>
      </c>
      <c r="C6" s="45">
        <f>B6*1.2</f>
        <v>1152</v>
      </c>
      <c r="D6" s="45">
        <f>C6*1.2</f>
        <v>1382.3999999999999</v>
      </c>
      <c r="E6" s="46">
        <f>R6</f>
        <v>16900000</v>
      </c>
      <c r="F6" s="45">
        <f>ROUND((E6/B6),0)</f>
        <v>17604</v>
      </c>
      <c r="G6" s="45">
        <f>ROUND((E6/C6),0)</f>
        <v>14670</v>
      </c>
      <c r="H6" s="45">
        <f>ROUND((E6/D6),0)</f>
        <v>12225</v>
      </c>
      <c r="I6" s="45" t="e">
        <f>#REF!</f>
        <v>#REF!</v>
      </c>
      <c r="J6" s="45">
        <f>S6</f>
        <v>0</v>
      </c>
      <c r="O6" s="47">
        <v>0</v>
      </c>
      <c r="P6" s="47">
        <f>O6/1.2</f>
        <v>0</v>
      </c>
      <c r="Q6" s="47">
        <v>960</v>
      </c>
      <c r="R6" s="48">
        <v>16900000</v>
      </c>
    </row>
    <row r="7" spans="1:20" x14ac:dyDescent="0.25">
      <c r="A7" s="4">
        <f t="shared" ref="A7" si="10">N7</f>
        <v>0</v>
      </c>
      <c r="B7" s="4">
        <f t="shared" ref="B7" si="11">Q7</f>
        <v>0</v>
      </c>
      <c r="C7" s="4">
        <f t="shared" ref="C7" si="12">B7*1.2</f>
        <v>0</v>
      </c>
      <c r="D7" s="4">
        <f t="shared" ref="D7" si="13">C7*1.2</f>
        <v>0</v>
      </c>
      <c r="E7" s="5">
        <f t="shared" ref="E7" si="14">R7</f>
        <v>0</v>
      </c>
      <c r="F7" s="10" t="e">
        <f t="shared" ref="F7" si="15">ROUND((E7/B7),0)</f>
        <v>#DIV/0!</v>
      </c>
      <c r="G7" s="10" t="e">
        <f t="shared" ref="G7" si="16">ROUND((E7/C7),0)</f>
        <v>#DIV/0!</v>
      </c>
      <c r="H7" s="10" t="e">
        <f t="shared" ref="H7" si="17">ROUND((E7/D7),0)</f>
        <v>#DIV/0!</v>
      </c>
      <c r="I7" s="4" t="e">
        <f>#REF!</f>
        <v>#REF!</v>
      </c>
      <c r="J7" s="4">
        <f t="shared" ref="J7" si="18">S7</f>
        <v>0</v>
      </c>
      <c r="O7">
        <v>0</v>
      </c>
      <c r="P7">
        <f t="shared" ref="P7" si="19">O7/1.2</f>
        <v>0</v>
      </c>
      <c r="Q7">
        <f t="shared" ref="Q7" si="20">P7/1.2</f>
        <v>0</v>
      </c>
      <c r="R7" s="2">
        <v>0</v>
      </c>
      <c r="S7" s="8"/>
      <c r="T7" s="8"/>
    </row>
    <row r="8" spans="1:20" x14ac:dyDescent="0.25">
      <c r="A8" s="4">
        <f t="shared" si="0"/>
        <v>0</v>
      </c>
      <c r="B8" s="4">
        <f t="shared" si="1"/>
        <v>0</v>
      </c>
      <c r="C8" s="4">
        <f t="shared" si="9"/>
        <v>0</v>
      </c>
      <c r="D8" s="4">
        <f t="shared" si="2"/>
        <v>0</v>
      </c>
      <c r="E8" s="5">
        <f t="shared" si="3"/>
        <v>0</v>
      </c>
      <c r="F8" s="10" t="e">
        <f t="shared" si="4"/>
        <v>#DIV/0!</v>
      </c>
      <c r="G8" s="10" t="e">
        <f t="shared" si="5"/>
        <v>#DIV/0!</v>
      </c>
      <c r="H8" s="10" t="e">
        <f t="shared" si="6"/>
        <v>#DIV/0!</v>
      </c>
      <c r="I8" s="4" t="e">
        <f>#REF!</f>
        <v>#REF!</v>
      </c>
      <c r="J8" s="4">
        <f t="shared" si="7"/>
        <v>0</v>
      </c>
      <c r="O8">
        <v>0</v>
      </c>
      <c r="P8">
        <f t="shared" si="8"/>
        <v>0</v>
      </c>
      <c r="Q8">
        <f t="shared" si="8"/>
        <v>0</v>
      </c>
      <c r="R8" s="2">
        <v>0</v>
      </c>
      <c r="S8" s="8"/>
      <c r="T8" s="8"/>
    </row>
    <row r="9" spans="1:20" ht="36.75" customHeight="1" x14ac:dyDescent="0.25">
      <c r="A9" s="40" t="s">
        <v>37</v>
      </c>
      <c r="B9" s="40"/>
      <c r="C9" s="40"/>
      <c r="D9" s="40"/>
      <c r="E9" s="40"/>
      <c r="F9" s="40"/>
      <c r="G9" s="40"/>
      <c r="H9" s="40"/>
      <c r="I9" s="40"/>
      <c r="J9" s="40"/>
      <c r="K9" s="40"/>
      <c r="L9" s="40"/>
      <c r="M9" s="40"/>
      <c r="N9" s="40"/>
      <c r="O9" s="40"/>
      <c r="P9" s="40"/>
      <c r="Q9" s="40"/>
      <c r="R9" s="40"/>
      <c r="T9" s="8"/>
    </row>
    <row r="10" spans="1:20" x14ac:dyDescent="0.25">
      <c r="A10" s="4">
        <f t="shared" ref="A10:A18" si="21">N10</f>
        <v>0</v>
      </c>
      <c r="B10" s="4">
        <f t="shared" ref="B10:B18" si="22">Q10</f>
        <v>700</v>
      </c>
      <c r="C10" s="4">
        <f>B10*1.2</f>
        <v>840</v>
      </c>
      <c r="D10" s="4">
        <f t="shared" ref="D10:D18" si="23">C10*1.2</f>
        <v>1008</v>
      </c>
      <c r="E10" s="5">
        <f t="shared" ref="E10:E18" si="24">R10</f>
        <v>18000000</v>
      </c>
      <c r="F10" s="10">
        <f t="shared" ref="F10:F18" si="25">ROUND((E10/B10),0)</f>
        <v>25714</v>
      </c>
      <c r="G10" s="10">
        <f t="shared" ref="G10:G18" si="26">ROUND((E10/C10),0)</f>
        <v>21429</v>
      </c>
      <c r="H10" s="10">
        <f t="shared" ref="H10:H18" si="27">ROUND((E10/D10),0)</f>
        <v>17857</v>
      </c>
      <c r="I10" s="4" t="e">
        <f>#REF!</f>
        <v>#REF!</v>
      </c>
      <c r="J10" s="4">
        <f t="shared" ref="J10:J18" si="28">S10</f>
        <v>0</v>
      </c>
      <c r="O10">
        <v>0</v>
      </c>
      <c r="P10">
        <f t="shared" ref="P10:Q18" si="29">O10/1.2</f>
        <v>0</v>
      </c>
      <c r="Q10">
        <v>700</v>
      </c>
      <c r="R10" s="2">
        <v>18000000</v>
      </c>
      <c r="S10" s="8"/>
      <c r="T10" s="8"/>
    </row>
    <row r="11" spans="1:20" s="47" customFormat="1" x14ac:dyDescent="0.25">
      <c r="A11" s="45">
        <f t="shared" si="21"/>
        <v>0</v>
      </c>
      <c r="B11" s="45">
        <f t="shared" si="22"/>
        <v>400</v>
      </c>
      <c r="C11" s="45">
        <f t="shared" ref="C11:C18" si="30">B11*1.2</f>
        <v>480</v>
      </c>
      <c r="D11" s="45">
        <f t="shared" si="23"/>
        <v>576</v>
      </c>
      <c r="E11" s="46">
        <f t="shared" si="24"/>
        <v>9000000</v>
      </c>
      <c r="F11" s="45">
        <f t="shared" si="25"/>
        <v>22500</v>
      </c>
      <c r="G11" s="45">
        <f t="shared" si="26"/>
        <v>18750</v>
      </c>
      <c r="H11" s="45">
        <f t="shared" si="27"/>
        <v>15625</v>
      </c>
      <c r="I11" s="45" t="e">
        <f>#REF!</f>
        <v>#REF!</v>
      </c>
      <c r="J11" s="45">
        <f t="shared" si="28"/>
        <v>0</v>
      </c>
      <c r="O11" s="47">
        <v>0</v>
      </c>
      <c r="P11" s="47">
        <f t="shared" si="29"/>
        <v>0</v>
      </c>
      <c r="Q11" s="47">
        <v>400</v>
      </c>
      <c r="R11" s="48">
        <v>9000000</v>
      </c>
    </row>
    <row r="12" spans="1:20" s="47" customFormat="1" x14ac:dyDescent="0.25">
      <c r="A12" s="45">
        <f t="shared" si="21"/>
        <v>0</v>
      </c>
      <c r="B12" s="45">
        <f t="shared" si="22"/>
        <v>960</v>
      </c>
      <c r="C12" s="45">
        <f t="shared" si="30"/>
        <v>1152</v>
      </c>
      <c r="D12" s="45">
        <f t="shared" si="23"/>
        <v>1382.3999999999999</v>
      </c>
      <c r="E12" s="46">
        <f t="shared" si="24"/>
        <v>17400000</v>
      </c>
      <c r="F12" s="45">
        <f t="shared" si="25"/>
        <v>18125</v>
      </c>
      <c r="G12" s="45">
        <f t="shared" si="26"/>
        <v>15104</v>
      </c>
      <c r="H12" s="45">
        <f t="shared" si="27"/>
        <v>12587</v>
      </c>
      <c r="I12" s="45" t="e">
        <f>#REF!</f>
        <v>#REF!</v>
      </c>
      <c r="J12" s="45">
        <f t="shared" si="28"/>
        <v>0</v>
      </c>
      <c r="O12" s="47">
        <v>0</v>
      </c>
      <c r="P12" s="47">
        <f t="shared" si="29"/>
        <v>0</v>
      </c>
      <c r="Q12" s="47">
        <v>960</v>
      </c>
      <c r="R12" s="48">
        <v>17400000</v>
      </c>
    </row>
    <row r="13" spans="1:20" x14ac:dyDescent="0.25">
      <c r="A13" s="4">
        <f t="shared" si="21"/>
        <v>0</v>
      </c>
      <c r="B13" s="4">
        <f t="shared" si="22"/>
        <v>0</v>
      </c>
      <c r="C13" s="4">
        <f t="shared" si="30"/>
        <v>0</v>
      </c>
      <c r="D13" s="4">
        <f t="shared" si="23"/>
        <v>0</v>
      </c>
      <c r="E13" s="5">
        <f t="shared" si="24"/>
        <v>0</v>
      </c>
      <c r="F13" s="10" t="e">
        <f t="shared" si="25"/>
        <v>#DIV/0!</v>
      </c>
      <c r="G13" s="10" t="e">
        <f t="shared" si="26"/>
        <v>#DIV/0!</v>
      </c>
      <c r="H13" s="10" t="e">
        <f t="shared" si="27"/>
        <v>#DIV/0!</v>
      </c>
      <c r="I13" s="4" t="e">
        <f>#REF!</f>
        <v>#REF!</v>
      </c>
      <c r="J13" s="4">
        <f t="shared" si="28"/>
        <v>0</v>
      </c>
      <c r="O13">
        <v>0</v>
      </c>
      <c r="P13">
        <f t="shared" si="29"/>
        <v>0</v>
      </c>
      <c r="Q13">
        <f t="shared" si="29"/>
        <v>0</v>
      </c>
      <c r="R13" s="2">
        <v>0</v>
      </c>
      <c r="S13" s="8"/>
      <c r="T13" s="8"/>
    </row>
    <row r="14" spans="1:20" x14ac:dyDescent="0.25">
      <c r="A14" s="4">
        <f t="shared" si="21"/>
        <v>0</v>
      </c>
      <c r="B14" s="4">
        <f t="shared" si="22"/>
        <v>0</v>
      </c>
      <c r="C14" s="4">
        <f t="shared" si="30"/>
        <v>0</v>
      </c>
      <c r="D14" s="4">
        <f t="shared" si="23"/>
        <v>0</v>
      </c>
      <c r="E14" s="5">
        <f t="shared" si="24"/>
        <v>0</v>
      </c>
      <c r="F14" s="10" t="e">
        <f t="shared" si="25"/>
        <v>#DIV/0!</v>
      </c>
      <c r="G14" s="10" t="e">
        <f t="shared" si="26"/>
        <v>#DIV/0!</v>
      </c>
      <c r="H14" s="10" t="e">
        <f t="shared" si="27"/>
        <v>#DIV/0!</v>
      </c>
      <c r="I14" s="4" t="e">
        <f>#REF!</f>
        <v>#REF!</v>
      </c>
      <c r="J14" s="4">
        <f t="shared" si="28"/>
        <v>0</v>
      </c>
      <c r="O14">
        <v>0</v>
      </c>
      <c r="P14">
        <f t="shared" si="29"/>
        <v>0</v>
      </c>
      <c r="Q14">
        <f t="shared" si="29"/>
        <v>0</v>
      </c>
      <c r="R14" s="2">
        <v>0</v>
      </c>
      <c r="S14" s="8"/>
      <c r="T14" s="8"/>
    </row>
    <row r="15" spans="1:20" x14ac:dyDescent="0.25">
      <c r="A15" s="4">
        <f t="shared" si="21"/>
        <v>0</v>
      </c>
      <c r="B15" s="4">
        <f t="shared" si="22"/>
        <v>0</v>
      </c>
      <c r="C15" s="4">
        <f t="shared" si="30"/>
        <v>0</v>
      </c>
      <c r="D15" s="4">
        <f t="shared" si="23"/>
        <v>0</v>
      </c>
      <c r="E15" s="5">
        <f t="shared" si="24"/>
        <v>0</v>
      </c>
      <c r="F15" s="10" t="e">
        <f t="shared" si="25"/>
        <v>#DIV/0!</v>
      </c>
      <c r="G15" s="10" t="e">
        <f t="shared" si="26"/>
        <v>#DIV/0!</v>
      </c>
      <c r="H15" s="10" t="e">
        <f t="shared" si="27"/>
        <v>#DIV/0!</v>
      </c>
      <c r="I15" s="4" t="e">
        <f>#REF!</f>
        <v>#REF!</v>
      </c>
      <c r="J15" s="4">
        <f t="shared" si="28"/>
        <v>0</v>
      </c>
      <c r="O15">
        <v>0</v>
      </c>
      <c r="P15">
        <f t="shared" si="29"/>
        <v>0</v>
      </c>
      <c r="Q15">
        <f t="shared" si="29"/>
        <v>0</v>
      </c>
      <c r="R15" s="2">
        <v>0</v>
      </c>
      <c r="S15" s="8"/>
      <c r="T15" s="8"/>
    </row>
    <row r="16" spans="1:20" x14ac:dyDescent="0.25">
      <c r="A16" s="4">
        <f t="shared" si="21"/>
        <v>0</v>
      </c>
      <c r="B16" s="4">
        <f t="shared" si="22"/>
        <v>0</v>
      </c>
      <c r="C16" s="4">
        <f t="shared" si="30"/>
        <v>0</v>
      </c>
      <c r="D16" s="4">
        <f t="shared" si="23"/>
        <v>0</v>
      </c>
      <c r="E16" s="5">
        <f t="shared" si="24"/>
        <v>0</v>
      </c>
      <c r="F16" s="10" t="e">
        <f t="shared" si="25"/>
        <v>#DIV/0!</v>
      </c>
      <c r="G16" s="10" t="e">
        <f t="shared" si="26"/>
        <v>#DIV/0!</v>
      </c>
      <c r="H16" s="10" t="e">
        <f t="shared" si="27"/>
        <v>#DIV/0!</v>
      </c>
      <c r="I16" s="4" t="e">
        <f>#REF!</f>
        <v>#REF!</v>
      </c>
      <c r="J16" s="4">
        <f t="shared" si="28"/>
        <v>0</v>
      </c>
      <c r="O16">
        <v>0</v>
      </c>
      <c r="P16">
        <f t="shared" si="29"/>
        <v>0</v>
      </c>
      <c r="Q16">
        <f t="shared" si="29"/>
        <v>0</v>
      </c>
      <c r="R16" s="2">
        <v>0</v>
      </c>
      <c r="S16" s="8"/>
      <c r="T16" s="8"/>
    </row>
    <row r="17" spans="1:24" x14ac:dyDescent="0.25">
      <c r="A17" s="4">
        <f t="shared" si="21"/>
        <v>0</v>
      </c>
      <c r="B17" s="4">
        <f t="shared" si="22"/>
        <v>0</v>
      </c>
      <c r="C17" s="4">
        <f t="shared" si="30"/>
        <v>0</v>
      </c>
      <c r="D17" s="4">
        <f t="shared" si="23"/>
        <v>0</v>
      </c>
      <c r="E17" s="5">
        <f t="shared" si="24"/>
        <v>0</v>
      </c>
      <c r="F17" s="10" t="e">
        <f t="shared" si="25"/>
        <v>#DIV/0!</v>
      </c>
      <c r="G17" s="10" t="e">
        <f t="shared" si="26"/>
        <v>#DIV/0!</v>
      </c>
      <c r="H17" s="10" t="e">
        <f t="shared" si="27"/>
        <v>#DIV/0!</v>
      </c>
      <c r="I17" s="4" t="e">
        <f>#REF!</f>
        <v>#REF!</v>
      </c>
      <c r="J17" s="4">
        <f t="shared" si="28"/>
        <v>0</v>
      </c>
      <c r="O17">
        <v>0</v>
      </c>
      <c r="P17">
        <f t="shared" si="29"/>
        <v>0</v>
      </c>
      <c r="Q17">
        <f t="shared" si="29"/>
        <v>0</v>
      </c>
      <c r="R17" s="2">
        <v>0</v>
      </c>
      <c r="S17" s="8"/>
      <c r="T17" s="8"/>
    </row>
    <row r="18" spans="1:24" x14ac:dyDescent="0.25">
      <c r="A18" s="4">
        <f t="shared" si="21"/>
        <v>0</v>
      </c>
      <c r="B18" s="4">
        <f t="shared" si="22"/>
        <v>0</v>
      </c>
      <c r="C18" s="4">
        <f t="shared" si="30"/>
        <v>0</v>
      </c>
      <c r="D18" s="4">
        <f t="shared" si="23"/>
        <v>0</v>
      </c>
      <c r="E18" s="5">
        <f t="shared" si="24"/>
        <v>0</v>
      </c>
      <c r="F18" s="10" t="e">
        <f t="shared" si="25"/>
        <v>#DIV/0!</v>
      </c>
      <c r="G18" s="10" t="e">
        <f t="shared" si="26"/>
        <v>#DIV/0!</v>
      </c>
      <c r="H18" s="10" t="e">
        <f t="shared" si="27"/>
        <v>#DIV/0!</v>
      </c>
      <c r="I18" s="4" t="e">
        <f>#REF!</f>
        <v>#REF!</v>
      </c>
      <c r="J18" s="4">
        <f t="shared" si="28"/>
        <v>0</v>
      </c>
      <c r="O18">
        <v>0</v>
      </c>
      <c r="P18">
        <f t="shared" si="29"/>
        <v>0</v>
      </c>
      <c r="Q18">
        <f t="shared" si="29"/>
        <v>0</v>
      </c>
      <c r="R18" s="2">
        <v>0</v>
      </c>
      <c r="S18" s="8"/>
      <c r="T18" s="8"/>
    </row>
    <row r="19" spans="1:24" ht="15.75" x14ac:dyDescent="0.25">
      <c r="U19" s="17" t="s">
        <v>13</v>
      </c>
      <c r="V19" s="18"/>
      <c r="W19" s="19">
        <v>22000</v>
      </c>
      <c r="X19" s="20" t="s">
        <v>39</v>
      </c>
    </row>
    <row r="20" spans="1:24" ht="38.25" customHeight="1" x14ac:dyDescent="0.25">
      <c r="S20" s="11"/>
      <c r="T20" s="11"/>
      <c r="U20" s="21" t="s">
        <v>14</v>
      </c>
      <c r="V20" s="18"/>
      <c r="W20" s="19">
        <v>2500</v>
      </c>
      <c r="X20" s="22"/>
    </row>
    <row r="21" spans="1:24" ht="15.75" x14ac:dyDescent="0.25">
      <c r="D21" t="s">
        <v>42</v>
      </c>
      <c r="S21" s="11"/>
      <c r="T21" s="11"/>
      <c r="U21" s="17" t="s">
        <v>15</v>
      </c>
      <c r="V21" s="18"/>
      <c r="W21" s="19">
        <f>W19-W20</f>
        <v>19500</v>
      </c>
      <c r="X21" s="22"/>
    </row>
    <row r="22" spans="1:24" ht="15.75" x14ac:dyDescent="0.25">
      <c r="C22">
        <v>3.87</v>
      </c>
      <c r="D22">
        <v>7.43</v>
      </c>
      <c r="E22">
        <f>C22*D22</f>
        <v>28.754100000000001</v>
      </c>
      <c r="G22" s="6"/>
      <c r="H22" s="6"/>
      <c r="S22" s="11"/>
      <c r="T22" s="11"/>
      <c r="U22" s="17" t="s">
        <v>16</v>
      </c>
      <c r="V22" s="18"/>
      <c r="W22" s="19">
        <f>W20</f>
        <v>2500</v>
      </c>
      <c r="X22" s="22"/>
    </row>
    <row r="23" spans="1:24" ht="15.75" x14ac:dyDescent="0.25">
      <c r="C23">
        <v>9.2899999999999991</v>
      </c>
      <c r="D23">
        <v>3.69</v>
      </c>
      <c r="E23">
        <f t="shared" ref="E23:E37" si="31">C23*D23</f>
        <v>34.280099999999997</v>
      </c>
      <c r="S23" s="11"/>
      <c r="T23" s="11"/>
      <c r="U23" s="17" t="s">
        <v>17</v>
      </c>
      <c r="V23" s="23"/>
      <c r="W23" s="24">
        <f>X23-X24</f>
        <v>7</v>
      </c>
      <c r="X23" s="25">
        <v>2023</v>
      </c>
    </row>
    <row r="24" spans="1:24" ht="15.75" x14ac:dyDescent="0.25">
      <c r="C24">
        <v>20.67</v>
      </c>
      <c r="D24">
        <v>10.92</v>
      </c>
      <c r="E24">
        <f t="shared" si="31"/>
        <v>225.71640000000002</v>
      </c>
      <c r="S24" s="11"/>
      <c r="T24" s="11"/>
      <c r="U24" s="17" t="s">
        <v>18</v>
      </c>
      <c r="V24" s="23"/>
      <c r="W24" s="24">
        <f>W25-W23</f>
        <v>53</v>
      </c>
      <c r="X24" s="24">
        <v>2016</v>
      </c>
    </row>
    <row r="25" spans="1:24" ht="15.75" x14ac:dyDescent="0.25">
      <c r="C25">
        <v>12.11</v>
      </c>
      <c r="D25">
        <v>8.14</v>
      </c>
      <c r="E25">
        <f t="shared" si="31"/>
        <v>98.575400000000002</v>
      </c>
      <c r="S25" s="11"/>
      <c r="T25" s="11"/>
      <c r="U25" s="17" t="s">
        <v>19</v>
      </c>
      <c r="V25" s="23"/>
      <c r="W25" s="24">
        <v>60</v>
      </c>
      <c r="X25" s="24"/>
    </row>
    <row r="26" spans="1:24" ht="39" customHeight="1" x14ac:dyDescent="0.25">
      <c r="C26">
        <v>5.36</v>
      </c>
      <c r="D26">
        <v>4.26</v>
      </c>
      <c r="E26">
        <f t="shared" si="31"/>
        <v>22.833600000000001</v>
      </c>
      <c r="P26" s="41" t="s">
        <v>40</v>
      </c>
      <c r="Q26" s="41"/>
      <c r="R26" s="41"/>
      <c r="S26" s="41"/>
      <c r="T26" s="42"/>
      <c r="U26" s="21" t="s">
        <v>20</v>
      </c>
      <c r="V26" s="23"/>
      <c r="W26" s="24">
        <f>90*W23/W25</f>
        <v>10.5</v>
      </c>
      <c r="X26" s="24"/>
    </row>
    <row r="27" spans="1:24" ht="15.75" x14ac:dyDescent="0.25">
      <c r="C27">
        <v>5.47</v>
      </c>
      <c r="D27">
        <v>3.23</v>
      </c>
      <c r="E27">
        <f t="shared" si="31"/>
        <v>17.668099999999999</v>
      </c>
      <c r="U27" s="17"/>
      <c r="V27" s="26"/>
      <c r="W27" s="27">
        <f>W26%</f>
        <v>0.105</v>
      </c>
      <c r="X27" s="27"/>
    </row>
    <row r="28" spans="1:24" ht="15.75" x14ac:dyDescent="0.25">
      <c r="C28">
        <v>11.68</v>
      </c>
      <c r="D28">
        <v>10.17</v>
      </c>
      <c r="E28">
        <f t="shared" si="31"/>
        <v>118.7856</v>
      </c>
      <c r="P28" s="14" t="s">
        <v>31</v>
      </c>
      <c r="Q28" s="14" t="s">
        <v>32</v>
      </c>
      <c r="R28" s="14" t="s">
        <v>33</v>
      </c>
      <c r="S28" s="14" t="s">
        <v>34</v>
      </c>
      <c r="T28" s="12"/>
      <c r="U28" s="17" t="s">
        <v>21</v>
      </c>
      <c r="V28" s="18"/>
      <c r="W28" s="19">
        <f>W22*W27</f>
        <v>262.5</v>
      </c>
      <c r="X28" s="22"/>
    </row>
    <row r="29" spans="1:24" ht="15.75" x14ac:dyDescent="0.25">
      <c r="C29">
        <v>14.64</v>
      </c>
      <c r="D29">
        <v>11.83</v>
      </c>
      <c r="E29">
        <f t="shared" si="31"/>
        <v>173.19120000000001</v>
      </c>
      <c r="I29">
        <v>1152</v>
      </c>
      <c r="J29" t="s">
        <v>41</v>
      </c>
      <c r="Q29">
        <f>N17</f>
        <v>0</v>
      </c>
      <c r="R29" s="15">
        <f>N15</f>
        <v>0</v>
      </c>
      <c r="S29" s="15">
        <f>R29*Q29</f>
        <v>0</v>
      </c>
      <c r="U29" s="17" t="s">
        <v>22</v>
      </c>
      <c r="V29" s="18"/>
      <c r="W29" s="19">
        <f>W22-W28</f>
        <v>2237.5</v>
      </c>
      <c r="X29" s="22"/>
    </row>
    <row r="30" spans="1:24" ht="15.75" x14ac:dyDescent="0.25">
      <c r="C30">
        <v>14.75</v>
      </c>
      <c r="D30">
        <v>12.01</v>
      </c>
      <c r="E30">
        <f t="shared" si="31"/>
        <v>177.14750000000001</v>
      </c>
      <c r="R30" s="6" t="s">
        <v>34</v>
      </c>
      <c r="S30" s="16">
        <f>SUM(S29:S29)</f>
        <v>0</v>
      </c>
      <c r="U30" s="17" t="s">
        <v>15</v>
      </c>
      <c r="V30" s="18"/>
      <c r="W30" s="19">
        <f>W21</f>
        <v>19500</v>
      </c>
      <c r="X30" s="22"/>
    </row>
    <row r="31" spans="1:24" ht="15.75" x14ac:dyDescent="0.25">
      <c r="C31">
        <v>7.22</v>
      </c>
      <c r="D31">
        <v>4.6900000000000004</v>
      </c>
      <c r="E31">
        <f t="shared" si="31"/>
        <v>33.861800000000002</v>
      </c>
      <c r="R31" s="6" t="s">
        <v>25</v>
      </c>
      <c r="S31" s="16">
        <f>S30*90%</f>
        <v>0</v>
      </c>
      <c r="U31" s="23"/>
      <c r="V31" s="18"/>
      <c r="W31" s="19"/>
      <c r="X31" s="22"/>
    </row>
    <row r="32" spans="1:24" ht="15.75" x14ac:dyDescent="0.25">
      <c r="C32">
        <v>4.7</v>
      </c>
      <c r="D32">
        <v>8.56</v>
      </c>
      <c r="E32">
        <f t="shared" si="31"/>
        <v>40.232000000000006</v>
      </c>
      <c r="R32" s="6" t="s">
        <v>35</v>
      </c>
      <c r="S32" s="16">
        <f>S30*80%</f>
        <v>0</v>
      </c>
      <c r="U32" s="28" t="s">
        <v>23</v>
      </c>
      <c r="V32" s="29"/>
      <c r="W32" s="20">
        <f>W30+W29</f>
        <v>21737.5</v>
      </c>
      <c r="X32" s="22"/>
    </row>
    <row r="33" spans="3:25" ht="15.75" x14ac:dyDescent="0.25">
      <c r="C33">
        <v>4.72</v>
      </c>
      <c r="D33">
        <v>7.35</v>
      </c>
      <c r="E33">
        <f t="shared" si="31"/>
        <v>34.691999999999993</v>
      </c>
      <c r="S33" s="11"/>
      <c r="T33" s="11"/>
      <c r="U33" s="23"/>
      <c r="V33" s="23"/>
      <c r="W33" s="24"/>
      <c r="X33" s="24"/>
    </row>
    <row r="34" spans="3:25" ht="15.75" x14ac:dyDescent="0.25">
      <c r="C34">
        <v>11.99</v>
      </c>
      <c r="D34">
        <v>7.62</v>
      </c>
      <c r="E34">
        <f t="shared" si="31"/>
        <v>91.363799999999998</v>
      </c>
      <c r="S34" s="11"/>
      <c r="T34" s="11"/>
      <c r="U34" s="28" t="s">
        <v>38</v>
      </c>
      <c r="V34" s="30"/>
      <c r="W34" s="25">
        <v>960</v>
      </c>
      <c r="X34" s="24" t="s">
        <v>43</v>
      </c>
    </row>
    <row r="35" spans="3:25" ht="15.75" customHeight="1" x14ac:dyDescent="0.25">
      <c r="C35">
        <v>6.88</v>
      </c>
      <c r="D35">
        <v>4.3899999999999997</v>
      </c>
      <c r="E35">
        <f t="shared" si="31"/>
        <v>30.203199999999999</v>
      </c>
      <c r="J35" s="13" t="s">
        <v>30</v>
      </c>
      <c r="O35" s="43" t="s">
        <v>44</v>
      </c>
      <c r="P35" s="43"/>
      <c r="Q35" s="43"/>
      <c r="R35" s="43"/>
      <c r="S35" s="43"/>
      <c r="T35" s="44"/>
      <c r="U35" s="17" t="s">
        <v>24</v>
      </c>
      <c r="V35" s="31"/>
      <c r="W35" s="34">
        <f>W32*W34+X36</f>
        <v>20868000</v>
      </c>
      <c r="X35" s="32">
        <v>500000</v>
      </c>
      <c r="Y35" s="15">
        <f>W35+X35</f>
        <v>21368000</v>
      </c>
    </row>
    <row r="36" spans="3:25" ht="15.75" x14ac:dyDescent="0.25">
      <c r="C36">
        <v>2.33</v>
      </c>
      <c r="D36">
        <v>10.01</v>
      </c>
      <c r="E36">
        <f t="shared" si="31"/>
        <v>23.3233</v>
      </c>
      <c r="O36" s="43"/>
      <c r="P36" s="43"/>
      <c r="Q36" s="43"/>
      <c r="R36" s="43"/>
      <c r="S36" s="43"/>
      <c r="T36" s="44"/>
      <c r="U36" s="17" t="s">
        <v>25</v>
      </c>
      <c r="V36" s="23"/>
      <c r="W36" s="33"/>
      <c r="Y36" s="15">
        <f>Y35*0.9</f>
        <v>19231200</v>
      </c>
    </row>
    <row r="37" spans="3:25" ht="15.75" x14ac:dyDescent="0.25">
      <c r="C37">
        <v>2.19</v>
      </c>
      <c r="D37">
        <v>10.119999999999999</v>
      </c>
      <c r="E37">
        <f t="shared" si="31"/>
        <v>22.162799999999997</v>
      </c>
      <c r="O37" s="43"/>
      <c r="P37" s="43"/>
      <c r="Q37" s="43"/>
      <c r="R37" s="43"/>
      <c r="S37" s="43"/>
      <c r="T37" s="44"/>
      <c r="U37" s="17" t="s">
        <v>26</v>
      </c>
      <c r="V37" s="23"/>
      <c r="W37" s="33"/>
      <c r="Y37" s="15">
        <f>Y35*0.8</f>
        <v>17094400</v>
      </c>
    </row>
    <row r="38" spans="3:25" ht="15.75" x14ac:dyDescent="0.25">
      <c r="E38">
        <f>SUM(E22:E37)</f>
        <v>1172.7909</v>
      </c>
      <c r="O38" s="43"/>
      <c r="P38" s="43"/>
      <c r="Q38" s="43"/>
      <c r="R38" s="43"/>
      <c r="S38" s="43"/>
      <c r="T38" s="44"/>
      <c r="U38" s="17"/>
      <c r="V38" s="23"/>
      <c r="W38" s="35"/>
      <c r="X38" s="24"/>
    </row>
    <row r="39" spans="3:25" ht="15.75" x14ac:dyDescent="0.25">
      <c r="O39" s="43"/>
      <c r="P39" s="43"/>
      <c r="Q39" s="43"/>
      <c r="R39" s="43"/>
      <c r="S39" s="43"/>
      <c r="T39" s="44"/>
      <c r="U39" s="36" t="s">
        <v>27</v>
      </c>
      <c r="V39" s="37"/>
      <c r="W39" s="38">
        <f>W20*W34</f>
        <v>2400000</v>
      </c>
      <c r="X39" s="38"/>
    </row>
    <row r="40" spans="3:25" ht="15.75" x14ac:dyDescent="0.25">
      <c r="O40" s="43"/>
      <c r="P40" s="43"/>
      <c r="Q40" s="43"/>
      <c r="R40" s="43"/>
      <c r="S40" s="43"/>
      <c r="T40" s="44"/>
      <c r="U40" s="17" t="s">
        <v>28</v>
      </c>
      <c r="V40" s="23"/>
      <c r="W40" s="35"/>
      <c r="X40" s="35"/>
    </row>
    <row r="41" spans="3:25" ht="15.75" x14ac:dyDescent="0.25">
      <c r="O41" s="43"/>
      <c r="P41" s="43"/>
      <c r="Q41" s="43"/>
      <c r="R41" s="43"/>
      <c r="S41" s="43"/>
      <c r="T41" s="44"/>
      <c r="U41" s="39" t="s">
        <v>29</v>
      </c>
      <c r="V41" s="35"/>
      <c r="W41" s="33">
        <f>W35*0.03/12</f>
        <v>52170</v>
      </c>
      <c r="X41" s="33"/>
    </row>
  </sheetData>
  <mergeCells count="4">
    <mergeCell ref="A9:R9"/>
    <mergeCell ref="A2:R2"/>
    <mergeCell ref="P26:T26"/>
    <mergeCell ref="O35:T41"/>
  </mergeCells>
  <pageMargins left="0.70866141732283472" right="0.70866141732283472" top="0.74803149606299213" bottom="0.74803149606299213" header="0.31496062992125984" footer="0.31496062992125984"/>
  <pageSetup paperSize="9" scale="8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zoomScaleNormal="100" workbookViewId="0">
      <selection activeCell="B2" sqref="B2"/>
    </sheetView>
  </sheetViews>
  <sheetFormatPr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P23" sqref="P23"/>
    </sheetView>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election activeCell="M37" sqref="M37"/>
    </sheetView>
  </sheetViews>
  <sheetFormatPr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election activeCell="A2" sqref="A2"/>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E33:E44"/>
  <sheetViews>
    <sheetView topLeftCell="A4" zoomScaleNormal="100" workbookViewId="0">
      <selection activeCell="B2" sqref="B2"/>
    </sheetView>
  </sheetViews>
  <sheetFormatPr defaultRowHeight="15" x14ac:dyDescent="0.25"/>
  <sheetData>
    <row r="33" spans="5:5" ht="9" customHeight="1" x14ac:dyDescent="0.25"/>
    <row r="34" spans="5:5" hidden="1" x14ac:dyDescent="0.25"/>
    <row r="44" spans="5:5" x14ac:dyDescent="0.25">
      <c r="E44" s="6"/>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3" workbookViewId="0">
      <selection activeCell="B7" sqref="B7"/>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
  <sheetViews>
    <sheetView zoomScaleNormal="100" workbookViewId="0">
      <selection activeCell="A2" sqref="A2"/>
    </sheetView>
  </sheetViews>
  <sheetFormatPr defaultRowHeight="15" x14ac:dyDescent="0.25"/>
  <sheetData>
    <row r="2" spans="1:1" x14ac:dyDescent="0.25">
      <c r="A2" s="6"/>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8:A19"/>
  <sheetViews>
    <sheetView zoomScaleNormal="100" workbookViewId="0">
      <selection activeCell="B2" sqref="B2"/>
    </sheetView>
  </sheetViews>
  <sheetFormatPr defaultRowHeight="15" x14ac:dyDescent="0.25"/>
  <sheetData>
    <row r="18" ht="3.75" customHeight="1" x14ac:dyDescent="0.25"/>
    <row r="19" hidden="1"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A7" zoomScaleNormal="100" workbookViewId="0">
      <selection activeCell="J33" sqref="J33"/>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topLeftCell="F1" zoomScaleNormal="100" workbookViewId="0">
      <selection activeCell="G1" sqref="G1"/>
    </sheetView>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B2" sqref="B2"/>
    </sheetView>
  </sheetViews>
  <sheetFormatPr defaultRowHeight="15" x14ac:dyDescent="0.25"/>
  <sheetData>
    <row r="1" spans="1:1" x14ac:dyDescent="0.25">
      <c r="A1" s="6"/>
    </row>
  </sheetData>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zoomScaleNormal="100" workbookViewId="0">
      <selection activeCell="U32" sqref="U32"/>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20-20</vt:lpstr>
      <vt:lpstr>Sheet1</vt:lpstr>
      <vt:lpstr>Sheet2</vt:lpstr>
      <vt:lpstr>Sheet3</vt:lpstr>
      <vt:lpstr>Sheet4</vt:lpstr>
      <vt:lpstr>Sheet5</vt:lpstr>
      <vt:lpstr>Sheet6</vt:lpstr>
      <vt:lpstr>Sheet7</vt:lpstr>
      <vt:lpstr>Sheet8</vt:lpstr>
      <vt:lpstr>Sheet9</vt:lpstr>
      <vt:lpstr>Sheet10</vt:lpstr>
      <vt:lpstr>Sheet11</vt:lpstr>
      <vt:lpstr>Sheet12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Akhilesh</dc:creator>
  <cp:lastModifiedBy>DESK-108</cp:lastModifiedBy>
  <cp:lastPrinted>2019-11-05T06:14:02Z</cp:lastPrinted>
  <dcterms:created xsi:type="dcterms:W3CDTF">2018-02-17T10:36:41Z</dcterms:created>
  <dcterms:modified xsi:type="dcterms:W3CDTF">2023-11-29T05:29:07Z</dcterms:modified>
</cp:coreProperties>
</file>