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802477A1-9276-4FEC-A14D-FFDF417C028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ame" sheetId="8" r:id="rId5"/>
    <sheet name="Sheet6" sheetId="9" r:id="rId6"/>
    <sheet name="Sheet7" sheetId="10" r:id="rId7"/>
    <sheet name="Sheet5" sheetId="11" r:id="rId8"/>
    <sheet name="Sheet8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5" i="1" l="1"/>
  <c r="C34" i="1"/>
  <c r="B39" i="1" l="1"/>
  <c r="B38" i="1"/>
  <c r="B37" i="1"/>
  <c r="J20" i="1"/>
  <c r="J21" i="1" s="1"/>
  <c r="H20" i="1"/>
  <c r="H17" i="1"/>
  <c r="H16" i="1"/>
  <c r="H15" i="1"/>
  <c r="G15" i="1"/>
  <c r="F24" i="1"/>
  <c r="F23" i="1"/>
  <c r="F22" i="1"/>
  <c r="F21" i="1"/>
  <c r="F20" i="1"/>
  <c r="F17" i="1"/>
  <c r="F16" i="1"/>
  <c r="F15" i="1"/>
  <c r="B20" i="1"/>
  <c r="I6" i="1"/>
  <c r="G6" i="1"/>
  <c r="G7" i="1" s="1"/>
  <c r="B10" i="1"/>
  <c r="B11" i="1" s="1"/>
  <c r="B8" i="1"/>
  <c r="B6" i="1"/>
  <c r="B5" i="1"/>
  <c r="B14" i="1" s="1"/>
  <c r="G16" i="1" l="1"/>
  <c r="H21" i="1"/>
  <c r="B12" i="1"/>
  <c r="B13" i="1" s="1"/>
  <c r="B15" i="1" s="1"/>
  <c r="I21" i="1" l="1"/>
  <c r="B17" i="1"/>
  <c r="B19" i="1" s="1"/>
  <c r="G34" i="1"/>
  <c r="I34" i="1"/>
  <c r="I33" i="1"/>
  <c r="H34" i="1"/>
  <c r="G33" i="1"/>
  <c r="H33" i="1"/>
  <c r="B21" i="1" l="1"/>
  <c r="J28" i="1"/>
  <c r="B23" i="1" l="1"/>
  <c r="I37" i="1" l="1"/>
  <c r="I39" i="1"/>
  <c r="J39" i="1" s="1"/>
  <c r="G40" i="1"/>
  <c r="H40" i="1" s="1"/>
  <c r="D40" i="1"/>
  <c r="G39" i="1"/>
  <c r="J4" i="1" l="1"/>
  <c r="H29" i="1" l="1"/>
  <c r="J5" i="1" l="1"/>
  <c r="H28" i="1"/>
  <c r="H27" i="1"/>
  <c r="G27" i="1" l="1"/>
  <c r="G28" i="1" l="1"/>
  <c r="G29" i="1"/>
  <c r="G30" i="1"/>
  <c r="H30" i="1"/>
  <c r="G31" i="1"/>
  <c r="H31" i="1"/>
  <c r="G32" i="1"/>
  <c r="H32" i="1"/>
  <c r="G35" i="1"/>
  <c r="H35" i="1"/>
  <c r="G37" i="1"/>
  <c r="G38" i="1"/>
  <c r="H39" i="1"/>
  <c r="H38" i="1" l="1"/>
  <c r="H37" i="1"/>
  <c r="D38" i="1" l="1"/>
  <c r="I32" i="1" l="1"/>
  <c r="I31" i="1"/>
  <c r="I35" i="1"/>
  <c r="D39" i="1" l="1"/>
  <c r="I27" i="1"/>
  <c r="D37" i="1" l="1"/>
  <c r="I28" i="1"/>
  <c r="I29" i="1"/>
  <c r="I30" i="1"/>
  <c r="H3" i="1" l="1"/>
</calcChain>
</file>

<file path=xl/sharedStrings.xml><?xml version="1.0" encoding="utf-8"?>
<sst xmlns="http://schemas.openxmlformats.org/spreadsheetml/2006/main" count="33" uniqueCount="31">
  <si>
    <t>Value</t>
  </si>
  <si>
    <t>Con. Year</t>
  </si>
  <si>
    <t>Online</t>
  </si>
  <si>
    <t>Carpet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</si>
  <si>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</si>
  <si>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</si>
  <si>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</si>
  <si>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</si>
  <si>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</si>
  <si>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</si>
  <si>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Agreement Carpet Area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</si>
  <si>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</si>
  <si>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</si>
  <si>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</si>
  <si>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</si>
  <si>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</si>
  <si>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</si>
  <si>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</si>
  <si>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</si>
  <si>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</si>
  <si>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</si>
  <si>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</si>
  <si>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IV</t>
  </si>
  <si>
    <t>Rental Value</t>
  </si>
  <si>
    <t>Total Value</t>
  </si>
  <si>
    <t>Carpet Area</t>
  </si>
  <si>
    <t>Open Terrace</t>
  </si>
  <si>
    <t>Built up Area</t>
  </si>
  <si>
    <t>Measurement</t>
  </si>
  <si>
    <t>Car parking</t>
  </si>
  <si>
    <t>Higher weightage Remark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</si>
</sst>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-* #,##0.00_-;\-* #,##0.00_-;_-* &quot;-&quot;??_-;_-@_-"/>
    <numFmt numFmtId="165" formatCode="_(* #,##0.00_);_(* \(#,##0.00\);_(* &quot;-&quot;??_);_(@_)"/>
    <numFmt numFmtId="166" formatCode="_-* #,##0.000_-;\-* #,##0.000_-;_-* &quot;-&quot;???_-;_-@_-"/>
    <numFmt numFmtId="167" formatCode="_ * #,##0.000_ ;_ * \-#,##0.000_ ;_ * &quot;-&quot;?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4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5" fillId="0" borderId="0" xfId="0" applyNumberFormat="1" applyFont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43" fontId="11" fillId="0" borderId="1" xfId="0" applyNumberFormat="1" applyFont="1" applyBorder="1"/>
    <xf numFmtId="0" fontId="13" fillId="0" borderId="1" xfId="0" applyFont="1" applyBorder="1"/>
    <xf numFmtId="43" fontId="11" fillId="0" borderId="1" xfId="1" applyFont="1" applyBorder="1"/>
    <xf numFmtId="0" fontId="7" fillId="0" borderId="3" xfId="0" applyFont="1" applyBorder="1"/>
    <xf numFmtId="165" fontId="11" fillId="0" borderId="1" xfId="1" applyNumberFormat="1" applyFont="1" applyBorder="1"/>
    <xf numFmtId="43" fontId="14" fillId="0" borderId="8" xfId="0" applyNumberFormat="1" applyFont="1" applyBorder="1"/>
    <xf numFmtId="43" fontId="0" fillId="0" borderId="1" xfId="1" applyFont="1" applyBorder="1"/>
    <xf numFmtId="165" fontId="0" fillId="0" borderId="1" xfId="1" applyNumberFormat="1" applyFont="1" applyBorder="1"/>
    <xf numFmtId="43" fontId="5" fillId="0" borderId="1" xfId="0" applyNumberFormat="1" applyFont="1" applyBorder="1"/>
    <xf numFmtId="0" fontId="0" fillId="2" borderId="0" xfId="0" applyFill="1"/>
    <xf numFmtId="0" fontId="0" fillId="0" borderId="0" xfId="0" applyAlignment="1">
      <alignment wrapText="1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horizontal="center"/>
    </xf>
    <xf numFmtId="2" fontId="0" fillId="0" borderId="0" xfId="1" applyNumberFormat="1" applyFont="1" applyBorder="1"/>
    <xf numFmtId="43" fontId="0" fillId="0" borderId="0" xfId="1" applyFont="1" applyBorder="1"/>
    <xf numFmtId="0" fontId="13" fillId="0" borderId="1" xfId="1" applyNumberFormat="1" applyFont="1" applyFill="1" applyBorder="1"/>
    <xf numFmtId="10" fontId="11" fillId="0" borderId="1" xfId="1" applyNumberFormat="1" applyFont="1" applyBorder="1"/>
    <xf numFmtId="166" fontId="0" fillId="0" borderId="0" xfId="0" applyNumberFormat="1"/>
    <xf numFmtId="164" fontId="6" fillId="0" borderId="0" xfId="0" applyNumberFormat="1" applyFont="1"/>
    <xf numFmtId="0" fontId="11" fillId="0" borderId="9" xfId="0" applyFont="1" applyBorder="1"/>
    <xf numFmtId="0" fontId="12" fillId="0" borderId="2" xfId="0" applyFont="1" applyBorder="1" applyAlignment="1">
      <alignment horizontal="center" wrapText="1"/>
    </xf>
    <xf numFmtId="0" fontId="13" fillId="0" borderId="1" xfId="1" applyNumberFormat="1" applyFont="1" applyFill="1" applyBorder="1" applyAlignment="1">
      <alignment wrapText="1"/>
    </xf>
    <xf numFmtId="10" fontId="0" fillId="0" borderId="0" xfId="0" applyNumberFormat="1"/>
    <xf numFmtId="43" fontId="7" fillId="0" borderId="1" xfId="0" applyNumberFormat="1" applyFont="1" applyBorder="1"/>
    <xf numFmtId="0" fontId="12" fillId="3" borderId="1" xfId="0" applyFont="1" applyFill="1" applyBorder="1"/>
    <xf numFmtId="43" fontId="14" fillId="3" borderId="1" xfId="0" applyNumberFormat="1" applyFont="1" applyFill="1" applyBorder="1"/>
    <xf numFmtId="43" fontId="15" fillId="3" borderId="1" xfId="0" applyNumberFormat="1" applyFont="1" applyFill="1" applyBorder="1"/>
    <xf numFmtId="10" fontId="7" fillId="0" borderId="1" xfId="0" applyNumberFormat="1" applyFont="1" applyBorder="1"/>
    <xf numFmtId="43" fontId="2" fillId="0" borderId="1" xfId="0" applyNumberFormat="1" applyFont="1" applyBorder="1"/>
    <xf numFmtId="167" fontId="0" fillId="0" borderId="0" xfId="0" applyNumberFormat="1"/>
    <xf numFmtId="0" fontId="0" fillId="0" borderId="0" xfId="0" applyBorder="1"/>
    <xf numFmtId="43" fontId="0" fillId="0" borderId="0" xfId="0" applyNumberFormat="1" applyBorder="1"/>
    <xf numFmtId="0" fontId="0" fillId="4" borderId="0" xfId="0" applyFill="1"/>
    <xf numFmtId="0" fontId="16" fillId="4" borderId="0" xfId="0" applyFont="1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173686</xdr:colOff>
      <xdr:row>47</xdr:row>
      <xdr:rowOff>144145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9402644-7E60-4824-BC7C-5A14BE7851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23286" cy="90976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11739</xdr:colOff>
      <xdr:row>47</xdr:row>
      <xdr:rowOff>125092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96FFB36-6532-49EF-AF9A-C7778600E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61339" cy="907859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554229</xdr:colOff>
      <xdr:row>41</xdr:row>
      <xdr:rowOff>10616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C69DBEE-4EF3-405F-8AFE-4E0D1BA4E7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46229" cy="782111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19</xdr:col>
      <xdr:colOff>496983</xdr:colOff>
      <xdr:row>42</xdr:row>
      <xdr:rowOff>1117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C0ED2CC-79AC-4578-A1EE-D63B266298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0"/>
          <a:ext cx="12060333" cy="80021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362681</xdr:colOff>
      <xdr:row>33</xdr:row>
      <xdr:rowOff>181878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E149AAA-6622-4B6B-A10B-DA2ABE7B85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239481" cy="6468378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17</xdr:col>
      <xdr:colOff>343629</xdr:colOff>
      <xdr:row>34</xdr:row>
      <xdr:rowOff>134273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DFD4A8D-97A5-4ED4-9247-B2E4ED478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86400" y="0"/>
          <a:ext cx="5220429" cy="661127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315050</xdr:colOff>
      <xdr:row>36</xdr:row>
      <xdr:rowOff>48589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3BDD49F-CEFB-48D5-8F93-1A7278FF77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191850" cy="6906589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</xdr:row>
      <xdr:rowOff>0</xdr:rowOff>
    </xdr:from>
    <xdr:to>
      <xdr:col>17</xdr:col>
      <xdr:colOff>267418</xdr:colOff>
      <xdr:row>37</xdr:row>
      <xdr:rowOff>172431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84BCBB2-DCDB-46FD-92CC-E65688E100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86400" y="190500"/>
          <a:ext cx="5144218" cy="70304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6"/>
  <sheetViews>
    <sheetView tabSelected="1" zoomScaleNormal="100" workbookViewId="0">
      <selection activeCell="M22" sqref="M22"/>
    </sheetView>
  </sheetViews>
  <sheetFormatPr defaultRowHeight="15" x14ac:dyDescent="0.25"/>
  <cols>
    <col min="1" max="1" width="21.7109375" bestFit="1" customWidth="1"/>
    <col min="2" max="2" width="14.28515625" style="18" bestFit="1" customWidth="1"/>
    <col min="3" max="3" width="15.5703125" style="18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33"/>
      <c r="C1" s="23"/>
      <c r="F1" s="1"/>
      <c r="G1" s="2"/>
      <c r="H1" s="2"/>
      <c r="I1" s="3"/>
      <c r="L1" s="1"/>
      <c r="M1" s="2"/>
      <c r="N1" s="2"/>
      <c r="O1" s="3"/>
    </row>
    <row r="2" spans="1:15" ht="16.5" x14ac:dyDescent="0.3">
      <c r="A2" s="49"/>
      <c r="B2" s="50"/>
      <c r="C2" s="41"/>
      <c r="D2" s="42"/>
      <c r="E2" s="18"/>
      <c r="F2" t="s">
        <v>1</v>
      </c>
      <c r="I2" s="5"/>
      <c r="L2" s="4"/>
      <c r="O2" s="5"/>
    </row>
    <row r="3" spans="1:15" ht="16.5" x14ac:dyDescent="0.3">
      <c r="A3" s="45" t="s">
        <v>11</v>
      </c>
      <c r="B3" s="30">
        <v>20500</v>
      </c>
      <c r="C3" s="53"/>
      <c r="D3" s="14"/>
      <c r="E3" s="14"/>
      <c r="F3">
        <v>2015</v>
      </c>
      <c r="G3" s="6">
        <v>2023</v>
      </c>
      <c r="H3" s="7">
        <f>G3-F3</f>
        <v>8</v>
      </c>
      <c r="I3" s="5"/>
      <c r="J3">
        <v>26620</v>
      </c>
      <c r="L3" s="4"/>
      <c r="M3" s="6"/>
      <c r="N3" s="7"/>
      <c r="O3" s="5"/>
    </row>
    <row r="4" spans="1:15" ht="16.5" x14ac:dyDescent="0.3">
      <c r="A4" s="45" t="s">
        <v>12</v>
      </c>
      <c r="B4" s="30">
        <v>2600</v>
      </c>
      <c r="C4" s="53"/>
      <c r="D4" s="14"/>
      <c r="E4" s="14"/>
      <c r="F4" s="40"/>
      <c r="G4" s="6"/>
      <c r="H4" s="7"/>
      <c r="I4" s="5"/>
      <c r="J4">
        <f>J3/100*105</f>
        <v>27951</v>
      </c>
      <c r="L4" s="8"/>
      <c r="M4" s="6"/>
      <c r="N4" s="7"/>
      <c r="O4" s="5"/>
    </row>
    <row r="5" spans="1:15" ht="16.5" x14ac:dyDescent="0.3">
      <c r="A5" s="51" t="s">
        <v>13</v>
      </c>
      <c r="B5" s="22">
        <f>B3-B4</f>
        <v>17900</v>
      </c>
      <c r="C5" s="53"/>
      <c r="D5" s="14"/>
      <c r="G5" s="30" t="s">
        <v>10</v>
      </c>
      <c r="H5" t="s">
        <v>26</v>
      </c>
      <c r="I5" s="5" t="s">
        <v>27</v>
      </c>
      <c r="J5">
        <f>J4/10.764</f>
        <v>2596.711259754738</v>
      </c>
      <c r="L5" s="4"/>
      <c r="M5" s="6"/>
      <c r="N5" s="7"/>
      <c r="O5" s="5"/>
    </row>
    <row r="6" spans="1:15" ht="16.5" x14ac:dyDescent="0.3">
      <c r="A6" s="45" t="s">
        <v>14</v>
      </c>
      <c r="B6" s="22">
        <f>B4</f>
        <v>2600</v>
      </c>
      <c r="C6" s="53"/>
      <c r="D6" s="14"/>
      <c r="E6" s="14"/>
      <c r="F6" s="14"/>
      <c r="G6" s="14">
        <f>57.47*10.764</f>
        <v>618.60708</v>
      </c>
      <c r="H6" s="30">
        <v>36</v>
      </c>
      <c r="I6" s="35">
        <f>68.96*10.764</f>
        <v>742.28543999999988</v>
      </c>
      <c r="J6" s="19"/>
      <c r="L6" s="4"/>
      <c r="M6" s="6"/>
      <c r="N6" s="7"/>
      <c r="O6" s="5"/>
    </row>
    <row r="7" spans="1:15" ht="16.5" x14ac:dyDescent="0.3">
      <c r="A7" s="31" t="s">
        <v>15</v>
      </c>
      <c r="B7" s="20">
        <v>8</v>
      </c>
      <c r="C7" s="21"/>
      <c r="E7" s="14"/>
      <c r="F7" s="14"/>
      <c r="G7" s="14">
        <f>G6+H6</f>
        <v>654.60708</v>
      </c>
      <c r="H7" s="22"/>
      <c r="I7" s="35"/>
      <c r="J7" s="19"/>
      <c r="L7" s="4"/>
      <c r="M7" s="9"/>
      <c r="N7" s="10"/>
      <c r="O7" s="5"/>
    </row>
    <row r="8" spans="1:15" ht="16.5" x14ac:dyDescent="0.3">
      <c r="A8" s="31" t="s">
        <v>16</v>
      </c>
      <c r="B8" s="20">
        <f>B9-B7</f>
        <v>52</v>
      </c>
      <c r="C8" s="21"/>
      <c r="E8" s="47"/>
      <c r="F8" s="14"/>
      <c r="G8" s="34"/>
      <c r="H8" s="37"/>
      <c r="I8" s="19"/>
      <c r="J8" s="48"/>
      <c r="L8" s="4"/>
      <c r="M8" s="9"/>
      <c r="N8" s="10"/>
      <c r="O8" s="5"/>
    </row>
    <row r="9" spans="1:15" ht="16.5" x14ac:dyDescent="0.3">
      <c r="A9" s="31" t="s">
        <v>17</v>
      </c>
      <c r="B9" s="20">
        <v>60</v>
      </c>
      <c r="C9" s="21"/>
      <c r="F9" s="26"/>
      <c r="G9" s="32"/>
      <c r="H9" s="36"/>
      <c r="I9" s="19"/>
      <c r="J9" s="19"/>
      <c r="K9" s="17"/>
      <c r="L9" s="17"/>
      <c r="M9" s="15"/>
      <c r="N9" s="10"/>
      <c r="O9" s="5"/>
    </row>
    <row r="10" spans="1:15" ht="16.5" x14ac:dyDescent="0.3">
      <c r="A10" s="31" t="s">
        <v>18</v>
      </c>
      <c r="B10" s="20">
        <f>90*B7/B9</f>
        <v>12</v>
      </c>
      <c r="C10" s="21"/>
      <c r="E10" s="59"/>
      <c r="F10" s="14"/>
      <c r="G10" s="32"/>
      <c r="H10" s="36"/>
      <c r="I10" s="19"/>
      <c r="J10" s="19"/>
      <c r="K10" s="17"/>
      <c r="L10" s="17"/>
      <c r="M10" s="15"/>
      <c r="N10" s="10"/>
      <c r="O10" s="5"/>
    </row>
    <row r="11" spans="1:15" ht="16.5" x14ac:dyDescent="0.3">
      <c r="A11" s="31"/>
      <c r="B11" s="46">
        <f>B10%</f>
        <v>0.12</v>
      </c>
      <c r="C11" s="57"/>
      <c r="D11" s="52"/>
      <c r="E11" s="43"/>
      <c r="F11" s="14"/>
      <c r="G11" s="32"/>
      <c r="H11" s="38"/>
      <c r="I11" s="19"/>
      <c r="J11" s="19"/>
      <c r="K11" s="17"/>
      <c r="L11" s="17"/>
      <c r="M11" s="15"/>
      <c r="N11" s="11"/>
      <c r="O11" s="5"/>
    </row>
    <row r="12" spans="1:15" ht="16.5" x14ac:dyDescent="0.3">
      <c r="A12" s="45" t="s">
        <v>19</v>
      </c>
      <c r="B12" s="22">
        <f>B6*B11</f>
        <v>312</v>
      </c>
      <c r="C12" s="53"/>
      <c r="D12" s="14"/>
      <c r="E12" s="44"/>
      <c r="F12" s="14"/>
      <c r="G12" s="13"/>
      <c r="H12" s="26"/>
      <c r="I12" s="25"/>
      <c r="J12" s="19"/>
      <c r="K12" s="17"/>
      <c r="L12" s="17"/>
      <c r="M12" s="15"/>
      <c r="N12" s="7"/>
      <c r="O12" s="5"/>
    </row>
    <row r="13" spans="1:15" ht="16.5" x14ac:dyDescent="0.3">
      <c r="A13" s="45" t="s">
        <v>20</v>
      </c>
      <c r="B13" s="32">
        <f>B6-B12</f>
        <v>2288</v>
      </c>
      <c r="C13" s="53"/>
      <c r="D13" s="14"/>
      <c r="E13" s="44"/>
      <c r="F13" s="14"/>
      <c r="G13" s="26"/>
      <c r="H13" s="26"/>
      <c r="I13" s="19"/>
      <c r="J13" s="19"/>
      <c r="K13" s="17"/>
      <c r="L13" s="17"/>
      <c r="M13" s="15"/>
      <c r="N13" s="7"/>
      <c r="O13" s="5"/>
    </row>
    <row r="14" spans="1:15" ht="16.5" x14ac:dyDescent="0.3">
      <c r="A14" s="45" t="s">
        <v>13</v>
      </c>
      <c r="B14" s="30">
        <f>B5</f>
        <v>17900</v>
      </c>
      <c r="C14" s="53"/>
      <c r="D14" s="14"/>
      <c r="E14" s="14"/>
      <c r="F14" s="17" t="s">
        <v>28</v>
      </c>
      <c r="H14" s="26"/>
      <c r="I14" s="19"/>
      <c r="J14" s="19"/>
      <c r="K14" s="17"/>
      <c r="L14" s="17"/>
      <c r="M14" s="15"/>
      <c r="N14" s="7"/>
      <c r="O14" s="5"/>
    </row>
    <row r="15" spans="1:15" ht="16.5" x14ac:dyDescent="0.3">
      <c r="A15" s="45" t="s">
        <v>21</v>
      </c>
      <c r="B15" s="30">
        <f>B14+B13</f>
        <v>20188</v>
      </c>
      <c r="C15" s="53"/>
      <c r="D15" s="14"/>
      <c r="E15" s="14"/>
      <c r="F15" s="17">
        <f>9.79*16.78</f>
        <v>164.27619999999999</v>
      </c>
      <c r="G15" s="27">
        <f>6.84*3.7</f>
        <v>25.308</v>
      </c>
      <c r="H15" s="26">
        <f>2*19.05</f>
        <v>38.1</v>
      </c>
      <c r="I15" s="17"/>
      <c r="J15" s="17"/>
      <c r="K15" s="17"/>
      <c r="L15" s="17"/>
      <c r="M15" s="15"/>
      <c r="N15" s="7"/>
      <c r="O15" s="5"/>
    </row>
    <row r="16" spans="1:15" ht="16.5" x14ac:dyDescent="0.3">
      <c r="A16" s="31" t="s">
        <v>25</v>
      </c>
      <c r="B16" s="20">
        <v>655</v>
      </c>
      <c r="C16" s="21"/>
      <c r="E16" s="14"/>
      <c r="F16" s="26">
        <f>7.8*7.7</f>
        <v>60.06</v>
      </c>
      <c r="G16" s="28">
        <f>F15+F16+F17+F20+F21+F22+F23+F24+G15</f>
        <v>593.42719999999997</v>
      </c>
      <c r="H16" s="13">
        <f>2*12.2</f>
        <v>24.4</v>
      </c>
      <c r="I16" s="12"/>
      <c r="J16">
        <v>713</v>
      </c>
      <c r="L16" s="4"/>
      <c r="N16" s="10"/>
      <c r="O16" s="5"/>
    </row>
    <row r="17" spans="1:15" ht="16.5" x14ac:dyDescent="0.3">
      <c r="A17" s="54" t="s">
        <v>0</v>
      </c>
      <c r="B17" s="55">
        <f>B15*B16</f>
        <v>13223140</v>
      </c>
      <c r="C17" s="53"/>
      <c r="D17" s="14"/>
      <c r="E17" s="14"/>
      <c r="F17" s="26">
        <f>8.45*7.06</f>
        <v>59.656999999999989</v>
      </c>
      <c r="G17" s="26"/>
      <c r="H17" s="13">
        <f>8.43*4.39</f>
        <v>37.007699999999993</v>
      </c>
      <c r="I17" s="12"/>
      <c r="J17">
        <v>18500</v>
      </c>
      <c r="L17" s="4"/>
      <c r="N17" s="13"/>
      <c r="O17" s="12"/>
    </row>
    <row r="18" spans="1:15" ht="16.5" x14ac:dyDescent="0.3">
      <c r="A18" s="54" t="s">
        <v>29</v>
      </c>
      <c r="B18" s="55">
        <v>1000000</v>
      </c>
      <c r="C18" s="53"/>
      <c r="D18" s="14"/>
      <c r="E18" s="14"/>
      <c r="F18" s="26"/>
      <c r="G18" s="26"/>
      <c r="H18" s="13"/>
      <c r="I18" s="12"/>
      <c r="L18" s="60"/>
      <c r="N18" s="13"/>
      <c r="O18" s="61"/>
    </row>
    <row r="19" spans="1:15" ht="16.5" x14ac:dyDescent="0.3">
      <c r="A19" s="54" t="s">
        <v>24</v>
      </c>
      <c r="B19" s="55">
        <f>B18+B17</f>
        <v>14223140</v>
      </c>
      <c r="C19" s="53"/>
      <c r="D19" s="14"/>
      <c r="E19" s="14"/>
      <c r="F19" s="26"/>
      <c r="G19" s="26"/>
      <c r="H19" s="13"/>
      <c r="I19" s="12"/>
      <c r="L19" s="60"/>
      <c r="N19" s="13"/>
      <c r="O19" s="61"/>
    </row>
    <row r="20" spans="1:15" ht="16.5" x14ac:dyDescent="0.3">
      <c r="A20" s="54" t="s">
        <v>22</v>
      </c>
      <c r="B20" s="55">
        <f>742*2700</f>
        <v>2003400</v>
      </c>
      <c r="C20" s="58"/>
      <c r="D20" s="14"/>
      <c r="E20" s="14"/>
      <c r="F20" s="14">
        <f>11.57*10.2</f>
        <v>118.014</v>
      </c>
      <c r="G20" s="14"/>
      <c r="H20">
        <f>3.11*6.72</f>
        <v>20.899199999999997</v>
      </c>
      <c r="I20" s="5"/>
      <c r="J20">
        <f>J17*J16</f>
        <v>13190500</v>
      </c>
    </row>
    <row r="21" spans="1:15" ht="16.5" x14ac:dyDescent="0.3">
      <c r="A21" s="54" t="s">
        <v>23</v>
      </c>
      <c r="B21" s="56">
        <f>B17*0.03/12</f>
        <v>33057.85</v>
      </c>
      <c r="C21" s="58"/>
      <c r="D21" s="14"/>
      <c r="E21" s="14"/>
      <c r="F21" s="10">
        <f>9.69*11.78</f>
        <v>114.14819999999999</v>
      </c>
      <c r="H21" s="14">
        <f>SUM(H15:H20)</f>
        <v>120.40689999999999</v>
      </c>
      <c r="I21" s="14">
        <f>G16+H21</f>
        <v>713.83409999999992</v>
      </c>
      <c r="J21">
        <f>J20/655</f>
        <v>20138.167938931299</v>
      </c>
    </row>
    <row r="22" spans="1:15" x14ac:dyDescent="0.25">
      <c r="B22" s="24"/>
      <c r="C22" s="24"/>
      <c r="F22">
        <f>2.86*4.44</f>
        <v>12.698400000000001</v>
      </c>
    </row>
    <row r="23" spans="1:15" ht="23.25" x14ac:dyDescent="0.35">
      <c r="B23" s="24" t="e">
        <f>#REF!/935</f>
        <v>#REF!</v>
      </c>
      <c r="C23" s="24"/>
      <c r="F23">
        <f>4.59*3.46</f>
        <v>15.881399999999999</v>
      </c>
      <c r="H23" s="63" t="s">
        <v>30</v>
      </c>
      <c r="I23" s="62"/>
      <c r="J23" s="62"/>
    </row>
    <row r="24" spans="1:15" x14ac:dyDescent="0.25">
      <c r="F24" s="14">
        <f>6.32*3.7</f>
        <v>23.384000000000004</v>
      </c>
    </row>
    <row r="25" spans="1:15" x14ac:dyDescent="0.25">
      <c r="D25" t="s">
        <v>2</v>
      </c>
    </row>
    <row r="26" spans="1:15" x14ac:dyDescent="0.25">
      <c r="B26" s="21" t="s">
        <v>7</v>
      </c>
      <c r="C26" s="21" t="s">
        <v>3</v>
      </c>
      <c r="D26" s="20" t="s">
        <v>8</v>
      </c>
      <c r="E26" s="20"/>
      <c r="F26" s="20" t="s">
        <v>0</v>
      </c>
      <c r="G26" s="20" t="s">
        <v>4</v>
      </c>
      <c r="H26" s="20" t="s">
        <v>5</v>
      </c>
      <c r="I26" s="20" t="s">
        <v>6</v>
      </c>
      <c r="J26" s="20"/>
      <c r="M26">
        <v>5152</v>
      </c>
    </row>
    <row r="27" spans="1:15" ht="17.25" x14ac:dyDescent="0.3">
      <c r="B27" s="21">
        <v>1157</v>
      </c>
      <c r="C27" s="21">
        <v>800</v>
      </c>
      <c r="D27" s="20"/>
      <c r="E27" s="20"/>
      <c r="F27" s="20">
        <v>12500000</v>
      </c>
      <c r="G27" s="22">
        <f t="shared" ref="G27:G35" si="0">F27/C27</f>
        <v>15625</v>
      </c>
      <c r="H27" s="22" t="e">
        <f>F27/D27</f>
        <v>#DIV/0!</v>
      </c>
      <c r="I27" s="22">
        <f t="shared" ref="I27:I35" si="1">F27/B27</f>
        <v>10803.802938634399</v>
      </c>
      <c r="J27" s="20"/>
      <c r="K27" s="29"/>
      <c r="M27">
        <v>5234</v>
      </c>
    </row>
    <row r="28" spans="1:15" ht="17.25" x14ac:dyDescent="0.3">
      <c r="B28" s="21">
        <v>1272</v>
      </c>
      <c r="C28" s="21"/>
      <c r="D28" s="20"/>
      <c r="E28" s="20"/>
      <c r="F28" s="20">
        <v>17500000</v>
      </c>
      <c r="G28" s="22" t="e">
        <f t="shared" si="0"/>
        <v>#DIV/0!</v>
      </c>
      <c r="H28" s="22" t="e">
        <f>F28/D28</f>
        <v>#DIV/0!</v>
      </c>
      <c r="I28" s="22">
        <f t="shared" si="1"/>
        <v>13757.861635220126</v>
      </c>
      <c r="J28" s="20" t="e">
        <f>B28/C28</f>
        <v>#DIV/0!</v>
      </c>
      <c r="K28" s="29"/>
      <c r="M28">
        <v>5257</v>
      </c>
    </row>
    <row r="29" spans="1:15" x14ac:dyDescent="0.25">
      <c r="B29" s="21"/>
      <c r="C29" s="21">
        <v>1100</v>
      </c>
      <c r="D29" s="20"/>
      <c r="E29" s="20"/>
      <c r="F29" s="22">
        <v>16500000</v>
      </c>
      <c r="G29" s="22">
        <f t="shared" si="0"/>
        <v>15000</v>
      </c>
      <c r="H29" s="22" t="e">
        <f>F29/D29</f>
        <v>#DIV/0!</v>
      </c>
      <c r="I29" s="22" t="e">
        <f t="shared" si="1"/>
        <v>#DIV/0!</v>
      </c>
      <c r="J29" s="20"/>
    </row>
    <row r="30" spans="1:15" x14ac:dyDescent="0.25">
      <c r="B30" s="21"/>
      <c r="C30" s="21">
        <v>610</v>
      </c>
      <c r="D30" s="20"/>
      <c r="E30" s="20"/>
      <c r="F30" s="22">
        <v>9500000</v>
      </c>
      <c r="G30" s="22">
        <f t="shared" si="0"/>
        <v>15573.77049180328</v>
      </c>
      <c r="H30" s="22" t="e">
        <f t="shared" ref="H30:H35" si="2">F30/D30</f>
        <v>#DIV/0!</v>
      </c>
      <c r="I30" s="22" t="e">
        <f t="shared" si="1"/>
        <v>#DIV/0!</v>
      </c>
      <c r="J30" s="20"/>
    </row>
    <row r="31" spans="1:15" x14ac:dyDescent="0.25">
      <c r="B31" s="21"/>
      <c r="C31" s="21">
        <v>750</v>
      </c>
      <c r="D31" s="20"/>
      <c r="E31" s="20"/>
      <c r="F31" s="22">
        <v>13200000</v>
      </c>
      <c r="G31" s="22">
        <f t="shared" si="0"/>
        <v>17600</v>
      </c>
      <c r="H31" s="22" t="e">
        <f t="shared" si="2"/>
        <v>#DIV/0!</v>
      </c>
      <c r="I31" s="22" t="e">
        <f t="shared" si="1"/>
        <v>#DIV/0!</v>
      </c>
      <c r="J31" s="20"/>
    </row>
    <row r="32" spans="1:15" x14ac:dyDescent="0.25">
      <c r="B32" s="21"/>
      <c r="C32" s="21">
        <v>685</v>
      </c>
      <c r="D32" s="20"/>
      <c r="E32" s="20"/>
      <c r="F32" s="22">
        <v>11000000</v>
      </c>
      <c r="G32" s="22">
        <f t="shared" si="0"/>
        <v>16058.394160583941</v>
      </c>
      <c r="H32" s="22" t="e">
        <f t="shared" si="2"/>
        <v>#DIV/0!</v>
      </c>
      <c r="I32" s="22" t="e">
        <f t="shared" si="1"/>
        <v>#DIV/0!</v>
      </c>
      <c r="J32" s="20"/>
    </row>
    <row r="33" spans="1:10" x14ac:dyDescent="0.25">
      <c r="B33" s="21">
        <v>1150</v>
      </c>
      <c r="C33" s="21"/>
      <c r="D33" s="20"/>
      <c r="E33" s="20"/>
      <c r="F33" s="22">
        <v>10500000</v>
      </c>
      <c r="G33" s="22" t="e">
        <f t="shared" si="0"/>
        <v>#DIV/0!</v>
      </c>
      <c r="H33" s="22" t="e">
        <f t="shared" si="2"/>
        <v>#DIV/0!</v>
      </c>
      <c r="I33" s="22">
        <f t="shared" si="1"/>
        <v>9130.434782608696</v>
      </c>
      <c r="J33" s="20"/>
    </row>
    <row r="34" spans="1:10" x14ac:dyDescent="0.25">
      <c r="B34" s="21">
        <v>1130</v>
      </c>
      <c r="C34" s="21">
        <f>B34/1.6</f>
        <v>706.25</v>
      </c>
      <c r="D34" s="20"/>
      <c r="E34" s="20"/>
      <c r="F34" s="22">
        <v>12000000</v>
      </c>
      <c r="G34" s="22">
        <f t="shared" si="0"/>
        <v>16991.150442477876</v>
      </c>
      <c r="H34" s="22" t="e">
        <f t="shared" si="2"/>
        <v>#DIV/0!</v>
      </c>
      <c r="I34" s="22">
        <f t="shared" si="1"/>
        <v>10619.469026548673</v>
      </c>
      <c r="J34" s="20"/>
    </row>
    <row r="35" spans="1:10" x14ac:dyDescent="0.25">
      <c r="B35" s="21">
        <v>1170</v>
      </c>
      <c r="C35" s="21">
        <f>B35/1.6</f>
        <v>731.25</v>
      </c>
      <c r="D35" s="20"/>
      <c r="E35" s="20"/>
      <c r="F35" s="20">
        <v>12500000</v>
      </c>
      <c r="G35" s="22">
        <f t="shared" si="0"/>
        <v>17094.017094017094</v>
      </c>
      <c r="H35" s="22" t="e">
        <f t="shared" si="2"/>
        <v>#DIV/0!</v>
      </c>
      <c r="I35" s="22">
        <f t="shared" si="1"/>
        <v>10683.760683760684</v>
      </c>
      <c r="J35" s="20"/>
    </row>
    <row r="36" spans="1:10" x14ac:dyDescent="0.25">
      <c r="B36" s="18" t="s">
        <v>9</v>
      </c>
    </row>
    <row r="37" spans="1:10" x14ac:dyDescent="0.25">
      <c r="B37" s="18">
        <f>657+63</f>
        <v>720</v>
      </c>
      <c r="C37" s="18">
        <v>13000000</v>
      </c>
      <c r="D37" s="39">
        <f>C37/B37</f>
        <v>18055.555555555555</v>
      </c>
      <c r="E37">
        <v>910000</v>
      </c>
      <c r="F37">
        <v>30000</v>
      </c>
      <c r="G37">
        <f>F37+E37+C37</f>
        <v>13940000</v>
      </c>
      <c r="H37">
        <f>G37/B37</f>
        <v>19361.111111111109</v>
      </c>
      <c r="I37" s="14">
        <f>A37/B37</f>
        <v>0</v>
      </c>
      <c r="J37" s="14"/>
    </row>
    <row r="38" spans="1:10" x14ac:dyDescent="0.25">
      <c r="B38" s="18">
        <f>632+71</f>
        <v>703</v>
      </c>
      <c r="C38" s="18">
        <v>12000000</v>
      </c>
      <c r="D38" s="39">
        <f>C38/B38</f>
        <v>17069.701280227597</v>
      </c>
      <c r="E38">
        <v>840000</v>
      </c>
      <c r="F38">
        <v>30000</v>
      </c>
      <c r="G38">
        <f>F38+E38+C38</f>
        <v>12870000</v>
      </c>
      <c r="H38">
        <f>G38/B38</f>
        <v>18307.254623044097</v>
      </c>
      <c r="I38" s="14"/>
    </row>
    <row r="39" spans="1:10" x14ac:dyDescent="0.25">
      <c r="B39" s="18">
        <f>58.1*10.764</f>
        <v>625.38839999999993</v>
      </c>
      <c r="C39" s="18">
        <v>10200000</v>
      </c>
      <c r="D39" s="39">
        <f>C39/B39</f>
        <v>16309.86439786859</v>
      </c>
      <c r="E39">
        <v>885000</v>
      </c>
      <c r="F39">
        <v>30000</v>
      </c>
      <c r="G39">
        <f>F39+E39+C39</f>
        <v>11115000</v>
      </c>
      <c r="H39">
        <f>G39/B39</f>
        <v>17772.955174736213</v>
      </c>
      <c r="I39">
        <f>B39/1.2</f>
        <v>521.15699999999993</v>
      </c>
      <c r="J39">
        <f>C39/I39</f>
        <v>19571.837277442308</v>
      </c>
    </row>
    <row r="40" spans="1:10" ht="15.75" x14ac:dyDescent="0.25">
      <c r="A40" s="16"/>
      <c r="D40" s="39" t="e">
        <f>C40/B40</f>
        <v>#DIV/0!</v>
      </c>
      <c r="E40">
        <v>921000</v>
      </c>
      <c r="F40">
        <v>30000</v>
      </c>
      <c r="G40">
        <f>F40+E40+C40</f>
        <v>951000</v>
      </c>
      <c r="H40" t="e">
        <f>G40/B40</f>
        <v>#DIV/0!</v>
      </c>
    </row>
    <row r="41" spans="1:10" ht="15.75" x14ac:dyDescent="0.25">
      <c r="A41" s="16"/>
    </row>
    <row r="42" spans="1:10" ht="15.75" x14ac:dyDescent="0.25">
      <c r="A42" s="16"/>
    </row>
    <row r="43" spans="1:10" ht="15.75" x14ac:dyDescent="0.25">
      <c r="A43" s="16"/>
    </row>
    <row r="44" spans="1:10" ht="15.75" x14ac:dyDescent="0.25">
      <c r="A44" s="16"/>
    </row>
    <row r="45" spans="1:10" ht="15.75" x14ac:dyDescent="0.25">
      <c r="A45" s="16"/>
    </row>
    <row r="46" spans="1:10" ht="15.75" x14ac:dyDescent="0.25">
      <c r="A46" s="16"/>
    </row>
    <row r="66" spans="4:6" x14ac:dyDescent="0.25">
      <c r="D66" s="14"/>
      <c r="E66" s="14"/>
      <c r="F66" s="1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>
      <selection activeCell="J1" sqref="J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J2" sqref="J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Sheet2</vt:lpstr>
      <vt:lpstr>Sheet3</vt:lpstr>
      <vt:lpstr>Sheet4</vt:lpstr>
      <vt:lpstr>Same</vt:lpstr>
      <vt:lpstr>Sheet6</vt:lpstr>
      <vt:lpstr>Sheet7</vt:lpstr>
      <vt:lpstr>Sheet5</vt:lpstr>
      <vt:lpstr>Sheet8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2023-11-27T07:53:19Z</dcterms:modified>
</cp:coreProperties>
</file>