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KANJIRATHINGAL JOSEPH THOMAS - SVC\"/>
    </mc:Choice>
  </mc:AlternateContent>
  <xr:revisionPtr revIDLastSave="0" documentId="13_ncr:1_{933E8519-39A8-483B-8353-07406CE4097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5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Q12" i="4" s="1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Q6" i="4"/>
  <c r="B6" i="4" s="1"/>
  <c r="C6" i="4" s="1"/>
  <c r="J6" i="4"/>
  <c r="I6" i="4"/>
  <c r="E6" i="4"/>
  <c r="A6" i="4"/>
  <c r="B5" i="4"/>
  <c r="C5" i="4" s="1"/>
  <c r="J5" i="4"/>
  <c r="I5" i="4"/>
  <c r="E5" i="4"/>
  <c r="A5" i="4"/>
  <c r="Q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<sst xmlns="http://schemas.openxmlformats.org/spreadsheetml/2006/main" count="48" uniqueCount="42">
  <si>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</si>
  <si>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</si>
  <si>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</si>
  <si>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</si>
  <si>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</si>
  <si>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</si>
  <si>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</si>
  <si>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</si>
  <si>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</si>
  <si>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</si>
  <si>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</si>
  <si>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</si>
  <si>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</si>
  <si>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</si>
  <si>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</si>
  <si>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</si>
  <si>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</si>
  <si>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</si>
  <si>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</si>
  <si>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</si>
  <si>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</si>
  <si>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</si>
  <si>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</si>
  <si>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</si>
  <si>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</si>
  <si>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</si>
  <si>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</si>
  <si>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</si>
  <si>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</si>
  <si>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</si>
  <si>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</si>
  <si>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</si>
  <si>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</si>
  <si>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</si>
  <si>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</si>
  <si>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</si>
  <si>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</si>
  <si>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</si>
  <si>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</si>
  <si>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</si>
  <si>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SVC CO-OPERATIVE BANK LTD - KANJIRATHINGAL JOSEPH THOMAS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</si>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</sst>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91308</xdr:rowOff>
    </xdr:from>
    <xdr:to>
      <xdr:col>27</xdr:col>
      <xdr:colOff>450197</xdr:colOff>
      <xdr:row>45</xdr:row>
      <xdr:rowOff>67932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B606E-A8E6-421D-8EE1-AB977892E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853308"/>
          <a:ext cx="15080597" cy="7520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554059</xdr:colOff>
      <xdr:row>53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ADE8C-CC44-4E59-8282-1D36C65D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26859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0</xdr:row>
      <xdr:rowOff>0</xdr:rowOff>
    </xdr:from>
    <xdr:to>
      <xdr:col>18</xdr:col>
      <xdr:colOff>496037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F7ABEC-0E19-4181-9DAF-E4E08831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0"/>
          <a:ext cx="5277587" cy="7725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31</xdr:row>
      <xdr:rowOff>172225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A71214-E62C-4036-9C47-4E2B5DA9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507363</xdr:colOff>
      <xdr:row>40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B8C9C-8747-40A0-8F46-CBC29E521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85763" cy="6344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146240</xdr:colOff>
      <xdr:row>0</xdr:row>
      <xdr:rowOff>0</xdr:rowOff>
    </xdr:from>
    <xdr:to>
      <xdr:col>35</xdr:col>
      <xdr:colOff>545468</xdr:colOff>
      <xdr:row>28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CE529-5B83-4D5D-BFB2-1586EB74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3040" y="0"/>
          <a:ext cx="16858428" cy="541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3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1343</v>
      </c>
      <c r="C3" s="4">
        <f>B3*1.2</f>
        <v>1611.6</v>
      </c>
      <c r="D3" s="4">
        <f t="shared" ref="D3:D8" si="2">C3*1.2</f>
        <v>1933.9199999999998</v>
      </c>
      <c r="E3" s="5">
        <f t="shared" ref="E3:E8" si="3">R3</f>
        <v>19250000</v>
      </c>
      <c r="F3" s="10">
        <f t="shared" ref="F3:F8" si="4">ROUND((E3/B3),0)</f>
        <v>14334</v>
      </c>
      <c r="G3" s="10">
        <f t="shared" ref="G3:G8" si="5">ROUND((E3/C3),0)</f>
        <v>11945</v>
      </c>
      <c r="H3" s="10">
        <f t="shared" ref="H3:H8" si="6">ROUND((E3/D3),0)</f>
        <v>9954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1343</v>
      </c>
      <c r="R3" s="2">
        <v>19250000</v>
      </c>
      <c r="S3" s="8"/>
      <c r="T3" s="8"/>
    </row>
    <row r="4" spans="1:20" x14ac:dyDescent="0.25">
      <c r="A4" s="4">
        <f t="shared" si="0"/>
        <v>0</v>
      </c>
      <c r="B4" s="4">
        <f t="shared" si="1"/>
        <v>791.66666666666674</v>
      </c>
      <c r="C4" s="4">
        <f t="shared" ref="C4:C8" si="9">B4*1.2</f>
        <v>950</v>
      </c>
      <c r="D4" s="4">
        <f t="shared" si="2"/>
        <v>1140</v>
      </c>
      <c r="E4" s="5">
        <f t="shared" si="3"/>
        <v>12500000</v>
      </c>
      <c r="F4" s="10">
        <f t="shared" si="4"/>
        <v>15789</v>
      </c>
      <c r="G4" s="10">
        <f t="shared" si="5"/>
        <v>13158</v>
      </c>
      <c r="H4" s="10">
        <f t="shared" si="6"/>
        <v>10965</v>
      </c>
      <c r="I4" s="4" t="e">
        <f>#REF!</f>
        <v>#REF!</v>
      </c>
      <c r="J4" s="4">
        <f t="shared" si="7"/>
        <v>0</v>
      </c>
      <c r="O4">
        <v>0</v>
      </c>
      <c r="P4">
        <v>950</v>
      </c>
      <c r="Q4">
        <f t="shared" si="8"/>
        <v>791.66666666666674</v>
      </c>
      <c r="R4" s="2">
        <v>12500000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5">
        <f t="shared" si="3"/>
        <v>5975000</v>
      </c>
      <c r="F5" s="10">
        <f t="shared" si="4"/>
        <v>14573</v>
      </c>
      <c r="G5" s="10">
        <f t="shared" si="5"/>
        <v>12144</v>
      </c>
      <c r="H5" s="10">
        <f t="shared" si="6"/>
        <v>10120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5975000</v>
      </c>
      <c r="S5" s="8"/>
      <c r="T5" s="8"/>
    </row>
    <row r="6" spans="1:20" s="48" customFormat="1" x14ac:dyDescent="0.25">
      <c r="A6" s="46">
        <f t="shared" si="0"/>
        <v>0</v>
      </c>
      <c r="B6" s="46">
        <f t="shared" si="1"/>
        <v>300</v>
      </c>
      <c r="C6" s="46">
        <f t="shared" si="9"/>
        <v>360</v>
      </c>
      <c r="D6" s="46">
        <f t="shared" si="2"/>
        <v>432</v>
      </c>
      <c r="E6" s="47">
        <f t="shared" si="3"/>
        <v>5000000</v>
      </c>
      <c r="F6" s="46">
        <f t="shared" si="4"/>
        <v>16667</v>
      </c>
      <c r="G6" s="46">
        <f t="shared" si="5"/>
        <v>13889</v>
      </c>
      <c r="H6" s="46">
        <f t="shared" si="6"/>
        <v>11574</v>
      </c>
      <c r="I6" s="46" t="e">
        <f>#REF!</f>
        <v>#REF!</v>
      </c>
      <c r="J6" s="46">
        <f t="shared" si="7"/>
        <v>0</v>
      </c>
      <c r="O6" s="48">
        <v>0</v>
      </c>
      <c r="P6" s="48">
        <v>360</v>
      </c>
      <c r="Q6" s="48">
        <f t="shared" si="8"/>
        <v>300</v>
      </c>
      <c r="R6" s="49">
        <v>5000000</v>
      </c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39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s="48" customFormat="1" x14ac:dyDescent="0.25">
      <c r="A10" s="46">
        <f t="shared" ref="A10:A19" si="21">N10</f>
        <v>0</v>
      </c>
      <c r="B10" s="46">
        <f t="shared" ref="B10:B19" si="22">Q10</f>
        <v>409</v>
      </c>
      <c r="C10" s="46">
        <f>B10*1.2</f>
        <v>490.79999999999995</v>
      </c>
      <c r="D10" s="46">
        <f t="shared" ref="D10:D19" si="23">C10*1.2</f>
        <v>588.95999999999992</v>
      </c>
      <c r="E10" s="47">
        <f t="shared" ref="E10:E19" si="24">R10</f>
        <v>7200000</v>
      </c>
      <c r="F10" s="46">
        <f t="shared" ref="F10:F19" si="25">ROUND((E10/B10),0)</f>
        <v>17604</v>
      </c>
      <c r="G10" s="46">
        <f t="shared" ref="G10:G19" si="26">ROUND((E10/C10),0)</f>
        <v>14670</v>
      </c>
      <c r="H10" s="46">
        <f t="shared" ref="H10:H19" si="27">ROUND((E10/D10),0)</f>
        <v>12225</v>
      </c>
      <c r="I10" s="46" t="e">
        <f>#REF!</f>
        <v>#REF!</v>
      </c>
      <c r="J10" s="46">
        <f t="shared" ref="J10:J19" si="28">S10</f>
        <v>0</v>
      </c>
      <c r="O10" s="48">
        <v>0</v>
      </c>
      <c r="P10" s="48">
        <f t="shared" ref="P10:Q19" si="29">O10/1.2</f>
        <v>0</v>
      </c>
      <c r="Q10" s="48">
        <v>409</v>
      </c>
      <c r="R10" s="49">
        <v>7200000</v>
      </c>
    </row>
    <row r="11" spans="1:20" s="48" customFormat="1" x14ac:dyDescent="0.25">
      <c r="A11" s="46">
        <f t="shared" si="21"/>
        <v>0</v>
      </c>
      <c r="B11" s="46">
        <f t="shared" si="22"/>
        <v>470</v>
      </c>
      <c r="C11" s="46">
        <f t="shared" ref="C11:C19" si="30">B11*1.2</f>
        <v>564</v>
      </c>
      <c r="D11" s="46">
        <f t="shared" si="23"/>
        <v>676.8</v>
      </c>
      <c r="E11" s="47">
        <f t="shared" si="24"/>
        <v>7500000</v>
      </c>
      <c r="F11" s="46">
        <f t="shared" si="25"/>
        <v>15957</v>
      </c>
      <c r="G11" s="46">
        <f t="shared" si="26"/>
        <v>13298</v>
      </c>
      <c r="H11" s="46">
        <f t="shared" si="27"/>
        <v>11082</v>
      </c>
      <c r="I11" s="46" t="e">
        <f>#REF!</f>
        <v>#REF!</v>
      </c>
      <c r="J11" s="46">
        <f t="shared" si="28"/>
        <v>0</v>
      </c>
      <c r="O11" s="48">
        <v>0</v>
      </c>
      <c r="P11" s="48">
        <f t="shared" si="29"/>
        <v>0</v>
      </c>
      <c r="Q11" s="48">
        <v>470</v>
      </c>
      <c r="R11" s="49">
        <v>7500000</v>
      </c>
    </row>
    <row r="12" spans="1:20" x14ac:dyDescent="0.25">
      <c r="A12" s="4">
        <f t="shared" si="21"/>
        <v>0</v>
      </c>
      <c r="B12" s="4">
        <f t="shared" si="22"/>
        <v>0</v>
      </c>
      <c r="C12" s="4">
        <f t="shared" si="30"/>
        <v>0</v>
      </c>
      <c r="D12" s="4">
        <f t="shared" si="23"/>
        <v>0</v>
      </c>
      <c r="E12" s="5">
        <f t="shared" si="24"/>
        <v>0</v>
      </c>
      <c r="F12" s="10" t="e">
        <f t="shared" si="25"/>
        <v>#DIV/0!</v>
      </c>
      <c r="G12" s="10" t="e">
        <f t="shared" si="26"/>
        <v>#DIV/0!</v>
      </c>
      <c r="H12" s="10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0</v>
      </c>
      <c r="C13" s="4">
        <f t="shared" si="30"/>
        <v>0</v>
      </c>
      <c r="D13" s="4">
        <f t="shared" si="23"/>
        <v>0</v>
      </c>
      <c r="E13" s="5">
        <f t="shared" si="24"/>
        <v>0</v>
      </c>
      <c r="F13" s="10" t="e">
        <f t="shared" si="25"/>
        <v>#DIV/0!</v>
      </c>
      <c r="G13" s="10" t="e">
        <f t="shared" si="26"/>
        <v>#DIV/0!</v>
      </c>
      <c r="H13" s="10" t="e">
        <f t="shared" si="27"/>
        <v>#DIV/0!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f t="shared" si="29"/>
        <v>0</v>
      </c>
      <c r="R13" s="2">
        <v>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21" x14ac:dyDescent="0.35">
      <c r="U20" s="18" t="s">
        <v>13</v>
      </c>
      <c r="V20" s="19"/>
      <c r="W20" s="20">
        <v>13500</v>
      </c>
      <c r="X20" s="21" t="s">
        <v>14</v>
      </c>
      <c r="Y20" s="42"/>
    </row>
    <row r="21" spans="1:25" ht="38.25" customHeight="1" x14ac:dyDescent="0.25">
      <c r="S21" s="11"/>
      <c r="T21" s="11"/>
      <c r="U21" s="22" t="s">
        <v>15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16</v>
      </c>
      <c r="V22" s="19"/>
      <c r="W22" s="20">
        <f>W20-W21</f>
        <v>11000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16</v>
      </c>
      <c r="X24" s="26">
        <v>2023</v>
      </c>
    </row>
    <row r="25" spans="1:25" ht="15.75" x14ac:dyDescent="0.25">
      <c r="S25" s="11"/>
      <c r="T25" s="11"/>
      <c r="U25" s="18" t="s">
        <v>19</v>
      </c>
      <c r="V25" s="24"/>
      <c r="W25" s="25">
        <f>W26-W24</f>
        <v>44</v>
      </c>
      <c r="X25" s="25">
        <v>2007</v>
      </c>
      <c r="Y25" t="s">
        <v>41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39" customHeight="1" x14ac:dyDescent="0.25">
      <c r="P27" s="44" t="s">
        <v>40</v>
      </c>
      <c r="Q27" s="44"/>
      <c r="R27" s="44"/>
      <c r="S27" s="44"/>
      <c r="T27" s="45"/>
      <c r="U27" s="22" t="s">
        <v>21</v>
      </c>
      <c r="V27" s="24"/>
      <c r="W27" s="25">
        <f>90*W24/W26</f>
        <v>24</v>
      </c>
      <c r="X27" s="26"/>
    </row>
    <row r="28" spans="1:25" ht="15.75" x14ac:dyDescent="0.25">
      <c r="U28" s="18"/>
      <c r="V28" s="27"/>
      <c r="W28" s="28">
        <f>W27%</f>
        <v>0.24</v>
      </c>
      <c r="X28" s="28"/>
    </row>
    <row r="29" spans="1:25" ht="15.75" x14ac:dyDescent="0.25">
      <c r="P29" s="15" t="s">
        <v>33</v>
      </c>
      <c r="Q29" s="15" t="s">
        <v>34</v>
      </c>
      <c r="R29" s="15" t="s">
        <v>35</v>
      </c>
      <c r="S29" s="15" t="s">
        <v>36</v>
      </c>
      <c r="T29" s="13"/>
      <c r="U29" s="18" t="s">
        <v>22</v>
      </c>
      <c r="V29" s="19"/>
      <c r="W29" s="20">
        <f>W23*W28</f>
        <v>600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23</v>
      </c>
      <c r="V30" s="19"/>
      <c r="W30" s="20">
        <f>W23-W29</f>
        <v>1900</v>
      </c>
      <c r="X30" s="23"/>
    </row>
    <row r="31" spans="1:25" ht="15.75" x14ac:dyDescent="0.25">
      <c r="R31" s="6" t="s">
        <v>36</v>
      </c>
      <c r="S31" s="17">
        <f>SUM(S30:S30)</f>
        <v>0</v>
      </c>
      <c r="U31" s="18" t="s">
        <v>16</v>
      </c>
      <c r="V31" s="19"/>
      <c r="W31" s="20">
        <f>W22</f>
        <v>11000</v>
      </c>
      <c r="X31" s="23"/>
    </row>
    <row r="32" spans="1:25" ht="15.75" x14ac:dyDescent="0.25">
      <c r="R32" s="6" t="s">
        <v>27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37</v>
      </c>
      <c r="S33" s="17">
        <f>S31*80%</f>
        <v>0</v>
      </c>
      <c r="U33" s="29" t="s">
        <v>24</v>
      </c>
      <c r="V33" s="30"/>
      <c r="W33" s="21">
        <f>W31+W30</f>
        <v>12900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25</v>
      </c>
      <c r="V35" s="31"/>
      <c r="W35" s="26">
        <v>575</v>
      </c>
      <c r="X35" s="25"/>
    </row>
    <row r="36" spans="15:24" ht="15.75" x14ac:dyDescent="0.25">
      <c r="P36" s="14" t="s">
        <v>32</v>
      </c>
      <c r="S36" s="11"/>
      <c r="T36" s="12"/>
      <c r="U36" s="18" t="s">
        <v>26</v>
      </c>
      <c r="V36" s="32"/>
      <c r="W36" s="33">
        <f>W33*W35+X37</f>
        <v>7417500</v>
      </c>
      <c r="X36" s="34"/>
    </row>
    <row r="37" spans="15:24" ht="15.75" x14ac:dyDescent="0.25">
      <c r="S37" s="12"/>
      <c r="T37" s="11"/>
      <c r="U37" s="18" t="s">
        <v>27</v>
      </c>
      <c r="V37" s="24"/>
      <c r="W37" s="35">
        <f>W36*0.9</f>
        <v>6675750</v>
      </c>
      <c r="X37" s="36"/>
    </row>
    <row r="38" spans="15:24" ht="15.75" x14ac:dyDescent="0.25">
      <c r="S38" s="11"/>
      <c r="T38" s="11"/>
      <c r="U38" s="18" t="s">
        <v>28</v>
      </c>
      <c r="V38" s="24"/>
      <c r="W38" s="35">
        <f>W36*0.8</f>
        <v>5934000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29</v>
      </c>
      <c r="V40" s="39"/>
      <c r="W40" s="40">
        <f>W21*W35</f>
        <v>1437500</v>
      </c>
      <c r="X40" s="40"/>
    </row>
    <row r="41" spans="15:24" ht="15.75" x14ac:dyDescent="0.25">
      <c r="U41" s="18" t="s">
        <v>30</v>
      </c>
      <c r="V41" s="24"/>
      <c r="W41" s="37"/>
      <c r="X41" s="37"/>
    </row>
    <row r="42" spans="15:24" ht="15.75" x14ac:dyDescent="0.25">
      <c r="U42" s="41" t="s">
        <v>31</v>
      </c>
      <c r="V42" s="37"/>
      <c r="W42" s="35">
        <f>W36*0.025/12</f>
        <v>15453.125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5" sqref="T2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Q33" sqref="Q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2023-11-24T07:14:04Z</dcterms:modified>
</cp:coreProperties>
</file>