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3\PRAVIN P KULKARNI - SBI\"/>
    </mc:Choice>
  </mc:AlternateContent>
  <xr:revisionPtr revIDLastSave="0" documentId="13_ncr:1_{BE7348C1-1664-4058-B3FE-E74AD75913D6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Y34" i="4" l="1"/>
  <c r="Y35" i="4"/>
  <c r="P7" i="4" l="1"/>
  <c r="Q7" i="4" s="1"/>
  <c r="B7" i="4" s="1"/>
  <c r="C7" i="4" s="1"/>
  <c r="D7" i="4" s="1"/>
  <c r="J7" i="4"/>
  <c r="I7" i="4"/>
  <c r="E7" i="4"/>
  <c r="A7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Q15" i="4"/>
  <c r="B15" i="4" s="1"/>
  <c r="C15" i="4" s="1"/>
  <c r="D15" i="4" s="1"/>
  <c r="J15" i="4"/>
  <c r="I15" i="4"/>
  <c r="E15" i="4"/>
  <c r="A15" i="4"/>
  <c r="P14" i="4"/>
  <c r="B14" i="4" s="1"/>
  <c r="C14" i="4" s="1"/>
  <c r="J14" i="4"/>
  <c r="I14" i="4"/>
  <c r="E14" i="4"/>
  <c r="A14" i="4"/>
  <c r="Q13" i="4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11" i="4"/>
  <c r="B11" i="4" s="1"/>
  <c r="C11" i="4" s="1"/>
  <c r="D11" i="4" s="1"/>
  <c r="J11" i="4"/>
  <c r="I11" i="4"/>
  <c r="E11" i="4"/>
  <c r="A11" i="4"/>
  <c r="Q10" i="4"/>
  <c r="B10" i="4" s="1"/>
  <c r="C10" i="4" s="1"/>
  <c r="D10" i="4" s="1"/>
  <c r="J10" i="4"/>
  <c r="I10" i="4"/>
  <c r="E10" i="4"/>
  <c r="A10" i="4"/>
  <c r="P8" i="4"/>
  <c r="Q8" i="4" s="1"/>
  <c r="B8" i="4" s="1"/>
  <c r="C8" i="4" s="1"/>
  <c r="J8" i="4"/>
  <c r="I8" i="4"/>
  <c r="E8" i="4"/>
  <c r="F8" i="4" s="1"/>
  <c r="A8" i="4"/>
  <c r="P6" i="4"/>
  <c r="Q6" i="4" s="1"/>
  <c r="B6" i="4" s="1"/>
  <c r="C6" i="4" s="1"/>
  <c r="J6" i="4"/>
  <c r="I6" i="4"/>
  <c r="E6" i="4"/>
  <c r="A6" i="4"/>
  <c r="P5" i="4"/>
  <c r="B5" i="4" s="1"/>
  <c r="C5" i="4" s="1"/>
  <c r="J5" i="4"/>
  <c r="I5" i="4"/>
  <c r="E5" i="4"/>
  <c r="A5" i="4"/>
  <c r="Q4" i="4"/>
  <c r="B4" i="4" s="1"/>
  <c r="C4" i="4" s="1"/>
  <c r="J4" i="4"/>
  <c r="I4" i="4"/>
  <c r="E4" i="4"/>
  <c r="F4" i="4" s="1"/>
  <c r="A4" i="4"/>
  <c r="P3" i="4"/>
  <c r="Q3" i="4" s="1"/>
  <c r="B3" i="4" s="1"/>
  <c r="C3" i="4" s="1"/>
  <c r="J3" i="4"/>
  <c r="I3" i="4"/>
  <c r="E3" i="4"/>
  <c r="A3" i="4"/>
  <c r="H18" i="4" l="1"/>
  <c r="H17" i="4"/>
  <c r="H13" i="4"/>
  <c r="H12" i="4"/>
  <c r="H7" i="4"/>
  <c r="F7" i="4"/>
  <c r="G7" i="4"/>
  <c r="H10" i="4"/>
  <c r="H11" i="4"/>
  <c r="H15" i="4"/>
  <c r="H19" i="4"/>
  <c r="H16" i="4"/>
  <c r="D14" i="4"/>
  <c r="H14" i="4" s="1"/>
  <c r="G14" i="4"/>
  <c r="F10" i="4"/>
  <c r="F11" i="4"/>
  <c r="F12" i="4"/>
  <c r="F13" i="4"/>
  <c r="F14" i="4"/>
  <c r="F15" i="4"/>
  <c r="F16" i="4"/>
  <c r="F17" i="4"/>
  <c r="F18" i="4"/>
  <c r="F19" i="4"/>
  <c r="G11" i="4"/>
  <c r="G13" i="4"/>
  <c r="G15" i="4"/>
  <c r="G16" i="4"/>
  <c r="G17" i="4"/>
  <c r="G18" i="4"/>
  <c r="G19" i="4"/>
  <c r="G10" i="4"/>
  <c r="G12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R30" i="4"/>
  <c r="Q30" i="4"/>
  <c r="W40" i="4"/>
  <c r="W24" i="4"/>
  <c r="W27" i="4" s="1"/>
  <c r="W28" i="4" s="1"/>
  <c r="W23" i="4"/>
  <c r="W22" i="4"/>
  <c r="W31" i="4" s="1"/>
  <c r="S30" i="4" l="1"/>
  <c r="S31" i="4" s="1"/>
  <c r="S33" i="4" s="1"/>
  <c r="W25" i="4"/>
  <c r="W29" i="4"/>
  <c r="W30" i="4" s="1"/>
  <c r="W33" i="4" l="1"/>
  <c r="W36" i="4" s="1"/>
  <c r="S32" i="4"/>
  <c r="W37" i="4" l="1"/>
  <c r="W38" i="4"/>
  <c r="W42" i="4"/>
</calcChain>
</file>

<file path=xl/sharedStrings.xml><?xml version="1.0" encoding="utf-8"?>
<sst xmlns="http://schemas.openxmlformats.org/spreadsheetml/2006/main" count="50" uniqueCount="43">
  <si>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</si>
  <si>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</si>
  <si>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</si>
  <si>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</si>
  <si>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</si>
  <si>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</si>
  <si>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</si>
  <si>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</si>
  <si>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</si>
  <si>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</si>
  <si>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</si>
  <si>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</si>
  <si>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</si>
  <si>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</si>
  <si>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</si>
  <si>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</si>
  <si>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</si>
  <si>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</si>
  <si>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</si>
  <si>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</si>
  <si>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</si>
  <si>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</si>
  <si>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</si>
  <si>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</si>
  <si>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</si>
  <si>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</si>
  <si>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</si>
  <si>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</si>
  <si>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</si>
  <si>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</si>
  <si>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</si>
  <si>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</si>
  <si>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</si>
  <si>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</si>
  <si>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</si>
  <si>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</si>
  <si>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</si>
  <si>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State Bank Of India ( RASMECCC BHAYANDAR )  - PRAVIN P KULKARNI</t>
  </si>
  <si>
    <t>CA</t>
  </si>
  <si>
    <t>rate on CA</t>
  </si>
  <si>
    <t>As discuss with engg value can be given as per Index II</t>
  </si>
  <si>
    <t>FMV/ RV</t>
  </si>
  <si>
    <t xml:space="preserve">Near Bldg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</si>
</sst>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  <xf numFmtId="4" fontId="1" fillId="2" borderId="0" xfId="0" applyNumberFormat="1" applyFont="1" applyFill="1"/>
    <xf numFmtId="4" fontId="0" fillId="2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</xdr:colOff>
      <xdr:row>0</xdr:row>
      <xdr:rowOff>182879</xdr:rowOff>
    </xdr:from>
    <xdr:to>
      <xdr:col>23</xdr:col>
      <xdr:colOff>173831</xdr:colOff>
      <xdr:row>34</xdr:row>
      <xdr:rowOff>96432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33818A-E6D5-499C-BD1E-5F9DD3704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57375" y="182879"/>
          <a:ext cx="12337256" cy="612385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0</xdr:rowOff>
    </xdr:from>
    <xdr:to>
      <xdr:col>26</xdr:col>
      <xdr:colOff>116835</xdr:colOff>
      <xdr:row>37</xdr:row>
      <xdr:rowOff>13676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DB9DC1-CD64-49FA-91A6-8987EBB52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75" y="0"/>
          <a:ext cx="15252060" cy="706217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114300</xdr:colOff>
      <xdr:row>0</xdr:row>
      <xdr:rowOff>0</xdr:rowOff>
    </xdr:from>
    <xdr:to>
      <xdr:col>28</xdr:col>
      <xdr:colOff>345244</xdr:colOff>
      <xdr:row>39</xdr:row>
      <xdr:rowOff>153107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C9D030-1E2F-428D-B687-92889EBC9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62300" y="0"/>
          <a:ext cx="14251744" cy="758260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28</xdr:col>
      <xdr:colOff>373909</xdr:colOff>
      <xdr:row>48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B019C6-9994-4093-B9D1-6576B52F1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442709" cy="9002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554995</xdr:colOff>
      <xdr:row>41</xdr:row>
      <xdr:rowOff>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E4C1E6-D17E-48CC-8FA7-A44573323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33395" cy="66684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30</xdr:col>
      <xdr:colOff>2553</xdr:colOff>
      <xdr:row>47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7C1614-6B08-422E-A143-9623EE3C7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90553" cy="8945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478784</xdr:colOff>
      <xdr:row>32</xdr:row>
      <xdr:rowOff>86515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8DAC15-3E7C-4135-A842-003DF0978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57184" cy="56586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564521</xdr:colOff>
      <xdr:row>37</xdr:row>
      <xdr:rowOff>115114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0DC5FF-78FA-49D1-9B28-D5D3A69A4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42921" cy="58301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250152</xdr:colOff>
      <xdr:row>47</xdr:row>
      <xdr:rowOff>77460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5D57FB-2678-409C-884B-64AD99958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7928552" cy="90309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393047</xdr:colOff>
      <xdr:row>47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A3DDF9-9C41-4562-AA38-7FE0CB7F2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71447" cy="891664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316836</xdr:colOff>
      <xdr:row>48</xdr:row>
      <xdr:rowOff>96513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C0A573-4525-44FA-980B-5AD0B3197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95236" cy="905001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250152</xdr:colOff>
      <xdr:row>48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28BE4E-6829-4997-81FB-CEC86088F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28552" cy="9002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2"/>
  <sheetViews>
    <sheetView tabSelected="1" topLeftCell="C1" zoomScaleNormal="100" workbookViewId="0">
      <selection activeCell="V12" sqref="V1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8.710937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8" t="s">
        <v>35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</row>
    <row r="3" spans="1:20" x14ac:dyDescent="0.25">
      <c r="A3" s="4">
        <f t="shared" ref="A3:A8" si="0">N3</f>
        <v>0</v>
      </c>
      <c r="B3" s="4">
        <f t="shared" ref="B3:B8" si="1">Q3</f>
        <v>375</v>
      </c>
      <c r="C3" s="4">
        <f>B3*1.2</f>
        <v>450</v>
      </c>
      <c r="D3" s="4">
        <f t="shared" ref="D3:D8" si="2">C3*1.2</f>
        <v>540</v>
      </c>
      <c r="E3" s="5">
        <f t="shared" ref="E3:E8" si="3">R3</f>
        <v>2500000</v>
      </c>
      <c r="F3" s="10">
        <f t="shared" ref="F3:F8" si="4">ROUND((E3/B3),0)</f>
        <v>6667</v>
      </c>
      <c r="G3" s="10">
        <f t="shared" ref="G3:G8" si="5">ROUND((E3/C3),0)</f>
        <v>5556</v>
      </c>
      <c r="H3" s="10">
        <f t="shared" ref="H3:H8" si="6">ROUND((E3/D3),0)</f>
        <v>4630</v>
      </c>
      <c r="I3" s="4" t="e">
        <f>#REF!</f>
        <v>#REF!</v>
      </c>
      <c r="J3" s="4">
        <f t="shared" ref="J3:J8" si="7">S3</f>
        <v>0</v>
      </c>
      <c r="O3">
        <v>540</v>
      </c>
      <c r="P3">
        <f t="shared" ref="P3:Q8" si="8">O3/1.2</f>
        <v>450</v>
      </c>
      <c r="Q3">
        <f t="shared" si="8"/>
        <v>375</v>
      </c>
      <c r="R3" s="2">
        <v>2500000</v>
      </c>
      <c r="S3" s="8"/>
      <c r="T3" s="8"/>
    </row>
    <row r="4" spans="1:20" s="42" customFormat="1" x14ac:dyDescent="0.25">
      <c r="A4" s="43">
        <f t="shared" si="0"/>
        <v>0</v>
      </c>
      <c r="B4" s="43">
        <f t="shared" si="1"/>
        <v>239.16666666666669</v>
      </c>
      <c r="C4" s="43">
        <f t="shared" ref="C4:C8" si="9">B4*1.2</f>
        <v>287</v>
      </c>
      <c r="D4" s="43">
        <f t="shared" si="2"/>
        <v>344.4</v>
      </c>
      <c r="E4" s="44">
        <f t="shared" si="3"/>
        <v>1784000</v>
      </c>
      <c r="F4" s="43">
        <f t="shared" si="4"/>
        <v>7459</v>
      </c>
      <c r="G4" s="43">
        <f t="shared" si="5"/>
        <v>6216</v>
      </c>
      <c r="H4" s="43">
        <f t="shared" si="6"/>
        <v>5180</v>
      </c>
      <c r="I4" s="43" t="e">
        <f>#REF!</f>
        <v>#REF!</v>
      </c>
      <c r="J4" s="43">
        <f t="shared" si="7"/>
        <v>0</v>
      </c>
      <c r="O4" s="42">
        <v>0</v>
      </c>
      <c r="P4" s="42">
        <v>287</v>
      </c>
      <c r="Q4" s="42">
        <f t="shared" si="8"/>
        <v>239.16666666666669</v>
      </c>
      <c r="R4" s="45">
        <v>1784000</v>
      </c>
    </row>
    <row r="5" spans="1:20" s="8" customFormat="1" x14ac:dyDescent="0.25">
      <c r="A5" s="10">
        <f t="shared" si="0"/>
        <v>0</v>
      </c>
      <c r="B5" s="10">
        <f t="shared" si="1"/>
        <v>370</v>
      </c>
      <c r="C5" s="10">
        <f t="shared" si="9"/>
        <v>444</v>
      </c>
      <c r="D5" s="10">
        <f t="shared" si="2"/>
        <v>532.79999999999995</v>
      </c>
      <c r="E5" s="46">
        <f t="shared" si="3"/>
        <v>3226000</v>
      </c>
      <c r="F5" s="10">
        <f t="shared" si="4"/>
        <v>8719</v>
      </c>
      <c r="G5" s="10">
        <f t="shared" si="5"/>
        <v>7266</v>
      </c>
      <c r="H5" s="10">
        <f t="shared" si="6"/>
        <v>6055</v>
      </c>
      <c r="I5" s="10" t="e">
        <f>#REF!</f>
        <v>#REF!</v>
      </c>
      <c r="J5" s="10">
        <f t="shared" si="7"/>
        <v>0</v>
      </c>
      <c r="O5" s="8">
        <v>0</v>
      </c>
      <c r="P5" s="8">
        <f t="shared" si="8"/>
        <v>0</v>
      </c>
      <c r="Q5" s="8">
        <v>370</v>
      </c>
      <c r="R5" s="47">
        <v>3226000</v>
      </c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0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8"/>
        <v>0</v>
      </c>
      <c r="R6" s="2">
        <v>0</v>
      </c>
      <c r="S6" s="8"/>
      <c r="T6" s="8"/>
    </row>
    <row r="7" spans="1:20" x14ac:dyDescent="0.25">
      <c r="A7" s="4">
        <f t="shared" ref="A7" si="10">N7</f>
        <v>0</v>
      </c>
      <c r="B7" s="4">
        <f t="shared" ref="B7" si="11">Q7</f>
        <v>0</v>
      </c>
      <c r="C7" s="4">
        <f t="shared" ref="C7" si="12">B7*1.2</f>
        <v>0</v>
      </c>
      <c r="D7" s="4">
        <f t="shared" ref="D7" si="13">C7*1.2</f>
        <v>0</v>
      </c>
      <c r="E7" s="5">
        <f t="shared" ref="E7" si="14">R7</f>
        <v>0</v>
      </c>
      <c r="F7" s="10" t="e">
        <f t="shared" ref="F7" si="15">ROUND((E7/B7),0)</f>
        <v>#DIV/0!</v>
      </c>
      <c r="G7" s="10" t="e">
        <f t="shared" ref="G7" si="16">ROUND((E7/C7),0)</f>
        <v>#DIV/0!</v>
      </c>
      <c r="H7" s="10" t="e">
        <f t="shared" ref="H7" si="17">ROUND((E7/D7),0)</f>
        <v>#DIV/0!</v>
      </c>
      <c r="I7" s="4" t="e">
        <f>#REF!</f>
        <v>#REF!</v>
      </c>
      <c r="J7" s="4">
        <f t="shared" ref="J7" si="18">S7</f>
        <v>0</v>
      </c>
      <c r="O7">
        <v>0</v>
      </c>
      <c r="P7">
        <f t="shared" ref="P7" si="19">O7/1.2</f>
        <v>0</v>
      </c>
      <c r="Q7">
        <f t="shared" ref="Q7" si="2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8"/>
        <v>0</v>
      </c>
      <c r="R8" s="2">
        <v>0</v>
      </c>
      <c r="S8" s="8"/>
      <c r="T8" s="8"/>
    </row>
    <row r="9" spans="1:20" ht="36.75" customHeight="1" x14ac:dyDescent="0.25">
      <c r="A9" s="48" t="s">
        <v>36</v>
      </c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T9" s="8"/>
    </row>
    <row r="10" spans="1:20" x14ac:dyDescent="0.25">
      <c r="A10" s="4">
        <f t="shared" ref="A10:A19" si="21">N10</f>
        <v>0</v>
      </c>
      <c r="B10" s="4">
        <f t="shared" ref="B10:B19" si="22">Q10</f>
        <v>533.33333333333337</v>
      </c>
      <c r="C10" s="4">
        <f>B10*1.2</f>
        <v>640</v>
      </c>
      <c r="D10" s="4">
        <f t="shared" ref="D10:D19" si="23">C10*1.2</f>
        <v>768</v>
      </c>
      <c r="E10" s="5">
        <f t="shared" ref="E10:E19" si="24">R10</f>
        <v>2880000</v>
      </c>
      <c r="F10" s="10">
        <f t="shared" ref="F10:F19" si="25">ROUND((E10/B10),0)</f>
        <v>5400</v>
      </c>
      <c r="G10" s="10">
        <f t="shared" ref="G10:G19" si="26">ROUND((E10/C10),0)</f>
        <v>4500</v>
      </c>
      <c r="H10" s="10">
        <f t="shared" ref="H10:H19" si="27">ROUND((E10/D10),0)</f>
        <v>3750</v>
      </c>
      <c r="I10" s="4" t="e">
        <f>#REF!</f>
        <v>#REF!</v>
      </c>
      <c r="J10" s="4">
        <f t="shared" ref="J10:J19" si="28">S10</f>
        <v>0</v>
      </c>
      <c r="O10">
        <v>0</v>
      </c>
      <c r="P10">
        <v>640</v>
      </c>
      <c r="Q10">
        <f t="shared" ref="P10:Q19" si="29">P10/1.2</f>
        <v>533.33333333333337</v>
      </c>
      <c r="R10" s="2">
        <v>2880000</v>
      </c>
      <c r="S10" s="8"/>
      <c r="T10" s="8"/>
    </row>
    <row r="11" spans="1:20" s="42" customFormat="1" x14ac:dyDescent="0.25">
      <c r="A11" s="43">
        <f t="shared" si="21"/>
        <v>0</v>
      </c>
      <c r="B11" s="43">
        <f t="shared" si="22"/>
        <v>440</v>
      </c>
      <c r="C11" s="43">
        <f t="shared" ref="C11:C19" si="30">B11*1.2</f>
        <v>528</v>
      </c>
      <c r="D11" s="43">
        <f t="shared" si="23"/>
        <v>633.6</v>
      </c>
      <c r="E11" s="44">
        <f t="shared" si="24"/>
        <v>3799000</v>
      </c>
      <c r="F11" s="43">
        <f t="shared" si="25"/>
        <v>8634</v>
      </c>
      <c r="G11" s="43">
        <f t="shared" si="26"/>
        <v>7195</v>
      </c>
      <c r="H11" s="43">
        <f t="shared" si="27"/>
        <v>5996</v>
      </c>
      <c r="I11" s="43" t="e">
        <f>#REF!</f>
        <v>#REF!</v>
      </c>
      <c r="J11" s="43">
        <f t="shared" si="28"/>
        <v>0</v>
      </c>
      <c r="O11" s="42">
        <v>0</v>
      </c>
      <c r="P11" s="42">
        <f t="shared" si="29"/>
        <v>0</v>
      </c>
      <c r="Q11" s="42">
        <v>440</v>
      </c>
      <c r="R11" s="45">
        <v>3799000</v>
      </c>
    </row>
    <row r="12" spans="1:20" x14ac:dyDescent="0.25">
      <c r="A12" s="4">
        <f t="shared" si="21"/>
        <v>0</v>
      </c>
      <c r="B12" s="4">
        <f t="shared" si="22"/>
        <v>392.36111111111114</v>
      </c>
      <c r="C12" s="4">
        <f t="shared" si="30"/>
        <v>470.83333333333337</v>
      </c>
      <c r="D12" s="4">
        <f t="shared" si="23"/>
        <v>565</v>
      </c>
      <c r="E12" s="5">
        <f t="shared" si="24"/>
        <v>2900000</v>
      </c>
      <c r="F12" s="10">
        <f t="shared" si="25"/>
        <v>7391</v>
      </c>
      <c r="G12" s="10">
        <f t="shared" si="26"/>
        <v>6159</v>
      </c>
      <c r="H12" s="10">
        <f t="shared" si="27"/>
        <v>5133</v>
      </c>
      <c r="I12" s="4" t="e">
        <f>#REF!</f>
        <v>#REF!</v>
      </c>
      <c r="J12" s="4" t="str">
        <f t="shared" si="28"/>
        <v xml:space="preserve">Near Bldg </v>
      </c>
      <c r="O12">
        <v>565</v>
      </c>
      <c r="P12">
        <f t="shared" si="29"/>
        <v>470.83333333333337</v>
      </c>
      <c r="Q12">
        <f t="shared" si="29"/>
        <v>392.36111111111114</v>
      </c>
      <c r="R12" s="2">
        <v>2900000</v>
      </c>
      <c r="S12" s="8" t="s">
        <v>42</v>
      </c>
      <c r="T12" s="8"/>
    </row>
    <row r="13" spans="1:20" x14ac:dyDescent="0.25">
      <c r="A13" s="4">
        <f t="shared" si="21"/>
        <v>0</v>
      </c>
      <c r="B13" s="4">
        <f t="shared" si="22"/>
        <v>491.66666666666669</v>
      </c>
      <c r="C13" s="4">
        <f t="shared" si="30"/>
        <v>590</v>
      </c>
      <c r="D13" s="4">
        <f t="shared" si="23"/>
        <v>708</v>
      </c>
      <c r="E13" s="5">
        <f t="shared" si="24"/>
        <v>2800000</v>
      </c>
      <c r="F13" s="10">
        <f t="shared" si="25"/>
        <v>5695</v>
      </c>
      <c r="G13" s="10">
        <f t="shared" si="26"/>
        <v>4746</v>
      </c>
      <c r="H13" s="10">
        <f t="shared" si="27"/>
        <v>3955</v>
      </c>
      <c r="I13" s="4" t="e">
        <f>#REF!</f>
        <v>#REF!</v>
      </c>
      <c r="J13" s="4" t="str">
        <f t="shared" si="28"/>
        <v xml:space="preserve">Near Bldg </v>
      </c>
      <c r="O13">
        <v>0</v>
      </c>
      <c r="P13">
        <v>590</v>
      </c>
      <c r="Q13">
        <f t="shared" si="29"/>
        <v>491.66666666666669</v>
      </c>
      <c r="R13" s="2">
        <v>2800000</v>
      </c>
      <c r="S13" s="8" t="s">
        <v>42</v>
      </c>
      <c r="T13" s="8"/>
    </row>
    <row r="14" spans="1:20" s="42" customFormat="1" x14ac:dyDescent="0.25">
      <c r="A14" s="43">
        <f t="shared" si="21"/>
        <v>0</v>
      </c>
      <c r="B14" s="43">
        <f t="shared" si="22"/>
        <v>470</v>
      </c>
      <c r="C14" s="43">
        <f t="shared" si="30"/>
        <v>564</v>
      </c>
      <c r="D14" s="43">
        <f t="shared" si="23"/>
        <v>676.8</v>
      </c>
      <c r="E14" s="44">
        <f t="shared" si="24"/>
        <v>3600000</v>
      </c>
      <c r="F14" s="43">
        <f t="shared" si="25"/>
        <v>7660</v>
      </c>
      <c r="G14" s="43">
        <f t="shared" si="26"/>
        <v>6383</v>
      </c>
      <c r="H14" s="43">
        <f t="shared" si="27"/>
        <v>5319</v>
      </c>
      <c r="I14" s="43" t="e">
        <f>#REF!</f>
        <v>#REF!</v>
      </c>
      <c r="J14" s="43">
        <f t="shared" si="28"/>
        <v>0</v>
      </c>
      <c r="O14" s="42">
        <v>0</v>
      </c>
      <c r="P14" s="42">
        <f t="shared" si="29"/>
        <v>0</v>
      </c>
      <c r="Q14" s="42">
        <v>470</v>
      </c>
      <c r="R14" s="45">
        <v>3600000</v>
      </c>
    </row>
    <row r="15" spans="1:20" x14ac:dyDescent="0.25">
      <c r="A15" s="4">
        <f t="shared" si="21"/>
        <v>0</v>
      </c>
      <c r="B15" s="4">
        <f t="shared" si="22"/>
        <v>495.83333333333337</v>
      </c>
      <c r="C15" s="4">
        <f t="shared" si="30"/>
        <v>595</v>
      </c>
      <c r="D15" s="4">
        <f t="shared" si="23"/>
        <v>714</v>
      </c>
      <c r="E15" s="5">
        <f t="shared" si="24"/>
        <v>3300000</v>
      </c>
      <c r="F15" s="10">
        <f t="shared" si="25"/>
        <v>6655</v>
      </c>
      <c r="G15" s="10">
        <f t="shared" si="26"/>
        <v>5546</v>
      </c>
      <c r="H15" s="10">
        <f t="shared" si="27"/>
        <v>4622</v>
      </c>
      <c r="I15" s="4" t="e">
        <f>#REF!</f>
        <v>#REF!</v>
      </c>
      <c r="J15" s="4">
        <f t="shared" si="28"/>
        <v>0</v>
      </c>
      <c r="O15">
        <v>0</v>
      </c>
      <c r="P15">
        <v>595</v>
      </c>
      <c r="Q15">
        <f t="shared" si="29"/>
        <v>495.83333333333337</v>
      </c>
      <c r="R15" s="2">
        <v>3300000</v>
      </c>
      <c r="S15" s="8"/>
      <c r="T15" s="8"/>
    </row>
    <row r="16" spans="1:20" x14ac:dyDescent="0.25">
      <c r="A16" s="4">
        <f t="shared" si="21"/>
        <v>0</v>
      </c>
      <c r="B16" s="4">
        <f t="shared" si="22"/>
        <v>425</v>
      </c>
      <c r="C16" s="4">
        <f t="shared" si="30"/>
        <v>510</v>
      </c>
      <c r="D16" s="4">
        <f t="shared" si="23"/>
        <v>612</v>
      </c>
      <c r="E16" s="5">
        <f t="shared" si="24"/>
        <v>3000000</v>
      </c>
      <c r="F16" s="10">
        <f t="shared" si="25"/>
        <v>7059</v>
      </c>
      <c r="G16" s="10">
        <f t="shared" si="26"/>
        <v>5882</v>
      </c>
      <c r="H16" s="10">
        <f t="shared" si="27"/>
        <v>4902</v>
      </c>
      <c r="I16" s="4" t="e">
        <f>#REF!</f>
        <v>#REF!</v>
      </c>
      <c r="J16" s="4">
        <f t="shared" si="28"/>
        <v>0</v>
      </c>
      <c r="O16">
        <v>0</v>
      </c>
      <c r="P16">
        <f t="shared" si="29"/>
        <v>0</v>
      </c>
      <c r="Q16">
        <v>425</v>
      </c>
      <c r="R16" s="2">
        <v>3000000</v>
      </c>
      <c r="S16" s="8"/>
      <c r="T16" s="8"/>
    </row>
    <row r="17" spans="1:24" x14ac:dyDescent="0.25">
      <c r="A17" s="4">
        <f t="shared" si="21"/>
        <v>0</v>
      </c>
      <c r="B17" s="4">
        <f t="shared" si="22"/>
        <v>458.33333333333337</v>
      </c>
      <c r="C17" s="4">
        <f t="shared" si="30"/>
        <v>550</v>
      </c>
      <c r="D17" s="4">
        <f t="shared" si="23"/>
        <v>660</v>
      </c>
      <c r="E17" s="5">
        <f t="shared" si="24"/>
        <v>3000000</v>
      </c>
      <c r="F17" s="10">
        <f t="shared" si="25"/>
        <v>6545</v>
      </c>
      <c r="G17" s="10">
        <f t="shared" si="26"/>
        <v>5455</v>
      </c>
      <c r="H17" s="10">
        <f t="shared" si="27"/>
        <v>4545</v>
      </c>
      <c r="I17" s="4" t="e">
        <f>#REF!</f>
        <v>#REF!</v>
      </c>
      <c r="J17" s="4">
        <f t="shared" si="28"/>
        <v>0</v>
      </c>
      <c r="O17">
        <v>0</v>
      </c>
      <c r="P17">
        <v>550</v>
      </c>
      <c r="Q17">
        <f t="shared" si="29"/>
        <v>458.33333333333337</v>
      </c>
      <c r="R17" s="2">
        <v>3000000</v>
      </c>
      <c r="S17" s="8"/>
      <c r="T17" s="8"/>
    </row>
    <row r="18" spans="1:24" s="8" customFormat="1" x14ac:dyDescent="0.25">
      <c r="A18" s="10">
        <f t="shared" si="21"/>
        <v>0</v>
      </c>
      <c r="B18" s="10">
        <f t="shared" si="22"/>
        <v>583</v>
      </c>
      <c r="C18" s="10">
        <f t="shared" si="30"/>
        <v>699.6</v>
      </c>
      <c r="D18" s="10">
        <f t="shared" si="23"/>
        <v>839.52</v>
      </c>
      <c r="E18" s="46">
        <f t="shared" si="24"/>
        <v>5449000</v>
      </c>
      <c r="F18" s="10">
        <f t="shared" si="25"/>
        <v>9346</v>
      </c>
      <c r="G18" s="10">
        <f t="shared" si="26"/>
        <v>7789</v>
      </c>
      <c r="H18" s="10">
        <f t="shared" si="27"/>
        <v>6491</v>
      </c>
      <c r="I18" s="10" t="e">
        <f>#REF!</f>
        <v>#REF!</v>
      </c>
      <c r="J18" s="10">
        <f t="shared" si="28"/>
        <v>0</v>
      </c>
      <c r="O18" s="8">
        <v>0</v>
      </c>
      <c r="P18" s="8">
        <f t="shared" si="29"/>
        <v>0</v>
      </c>
      <c r="Q18" s="8">
        <v>583</v>
      </c>
      <c r="R18" s="47">
        <v>5449000</v>
      </c>
    </row>
    <row r="19" spans="1:24" s="8" customFormat="1" x14ac:dyDescent="0.25">
      <c r="A19" s="10">
        <f t="shared" si="21"/>
        <v>0</v>
      </c>
      <c r="B19" s="10">
        <f t="shared" si="22"/>
        <v>440</v>
      </c>
      <c r="C19" s="10">
        <f t="shared" si="30"/>
        <v>528</v>
      </c>
      <c r="D19" s="10">
        <f t="shared" si="23"/>
        <v>633.6</v>
      </c>
      <c r="E19" s="46">
        <f t="shared" si="24"/>
        <v>3799000</v>
      </c>
      <c r="F19" s="10">
        <f t="shared" si="25"/>
        <v>8634</v>
      </c>
      <c r="G19" s="10">
        <f t="shared" si="26"/>
        <v>7195</v>
      </c>
      <c r="H19" s="10">
        <f t="shared" si="27"/>
        <v>5996</v>
      </c>
      <c r="I19" s="10" t="e">
        <f>#REF!</f>
        <v>#REF!</v>
      </c>
      <c r="J19" s="10">
        <f t="shared" si="28"/>
        <v>0</v>
      </c>
      <c r="O19" s="8">
        <v>0</v>
      </c>
      <c r="P19" s="8">
        <f t="shared" si="29"/>
        <v>0</v>
      </c>
      <c r="Q19" s="8">
        <v>440</v>
      </c>
      <c r="R19" s="47">
        <v>3799000</v>
      </c>
    </row>
    <row r="20" spans="1:24" ht="15.75" x14ac:dyDescent="0.25">
      <c r="U20" s="18" t="s">
        <v>13</v>
      </c>
      <c r="V20" s="19"/>
      <c r="W20" s="20">
        <v>8000</v>
      </c>
      <c r="X20" s="21" t="s">
        <v>39</v>
      </c>
    </row>
    <row r="21" spans="1:24" ht="38.25" customHeight="1" x14ac:dyDescent="0.25">
      <c r="N21" s="42"/>
      <c r="S21" s="11"/>
      <c r="T21" s="11"/>
      <c r="U21" s="22" t="s">
        <v>14</v>
      </c>
      <c r="V21" s="19"/>
      <c r="W21" s="20">
        <v>2500</v>
      </c>
      <c r="X21" s="23"/>
    </row>
    <row r="22" spans="1:24" ht="15.75" x14ac:dyDescent="0.25">
      <c r="S22" s="11"/>
      <c r="T22" s="11"/>
      <c r="U22" s="18" t="s">
        <v>15</v>
      </c>
      <c r="V22" s="19"/>
      <c r="W22" s="20">
        <f>W20-W21</f>
        <v>5500</v>
      </c>
      <c r="X22" s="23"/>
    </row>
    <row r="23" spans="1:24" ht="15.75" x14ac:dyDescent="0.25">
      <c r="G23" s="6"/>
      <c r="H23" s="6"/>
      <c r="S23" s="11"/>
      <c r="T23" s="11"/>
      <c r="U23" s="18" t="s">
        <v>16</v>
      </c>
      <c r="V23" s="19"/>
      <c r="W23" s="20">
        <f>W21</f>
        <v>2500</v>
      </c>
      <c r="X23" s="23"/>
    </row>
    <row r="24" spans="1:24" ht="15.75" x14ac:dyDescent="0.25">
      <c r="S24" s="11"/>
      <c r="T24" s="11"/>
      <c r="U24" s="18" t="s">
        <v>17</v>
      </c>
      <c r="V24" s="24"/>
      <c r="W24" s="25">
        <f>X24-X25</f>
        <v>10</v>
      </c>
      <c r="X24" s="26">
        <v>2023</v>
      </c>
    </row>
    <row r="25" spans="1:24" ht="15.75" x14ac:dyDescent="0.25">
      <c r="S25" s="11"/>
      <c r="T25" s="11"/>
      <c r="U25" s="18" t="s">
        <v>18</v>
      </c>
      <c r="V25" s="24"/>
      <c r="W25" s="25">
        <f>W26-W24</f>
        <v>50</v>
      </c>
      <c r="X25" s="25">
        <v>2013</v>
      </c>
    </row>
    <row r="26" spans="1:24" ht="15.75" x14ac:dyDescent="0.25">
      <c r="S26" s="11"/>
      <c r="T26" s="11"/>
      <c r="U26" s="18" t="s">
        <v>19</v>
      </c>
      <c r="V26" s="24"/>
      <c r="W26" s="25">
        <v>60</v>
      </c>
      <c r="X26" s="25"/>
    </row>
    <row r="27" spans="1:24" ht="39" customHeight="1" x14ac:dyDescent="0.25">
      <c r="P27" s="49" t="s">
        <v>37</v>
      </c>
      <c r="Q27" s="49"/>
      <c r="R27" s="49"/>
      <c r="S27" s="49"/>
      <c r="T27" s="50"/>
      <c r="U27" s="22" t="s">
        <v>20</v>
      </c>
      <c r="V27" s="24"/>
      <c r="W27" s="25">
        <f>90*W24/W26</f>
        <v>15</v>
      </c>
      <c r="X27" s="25"/>
    </row>
    <row r="28" spans="1:24" ht="15.75" x14ac:dyDescent="0.25">
      <c r="U28" s="18"/>
      <c r="V28" s="27"/>
      <c r="W28" s="28">
        <f>W27%</f>
        <v>0.15</v>
      </c>
      <c r="X28" s="28"/>
    </row>
    <row r="29" spans="1:24" ht="15.75" x14ac:dyDescent="0.25">
      <c r="P29" s="15" t="s">
        <v>30</v>
      </c>
      <c r="Q29" s="15" t="s">
        <v>31</v>
      </c>
      <c r="R29" s="15" t="s">
        <v>32</v>
      </c>
      <c r="S29" s="15" t="s">
        <v>33</v>
      </c>
      <c r="T29" s="13"/>
      <c r="U29" s="18" t="s">
        <v>21</v>
      </c>
      <c r="V29" s="19"/>
      <c r="W29" s="20">
        <f>W23*W28</f>
        <v>375</v>
      </c>
      <c r="X29" s="23"/>
    </row>
    <row r="30" spans="1:24" ht="15.75" x14ac:dyDescent="0.25">
      <c r="Q30">
        <f>N18</f>
        <v>0</v>
      </c>
      <c r="R30" s="16">
        <f>N16</f>
        <v>0</v>
      </c>
      <c r="S30" s="16">
        <f>R30*Q30</f>
        <v>0</v>
      </c>
      <c r="U30" s="18" t="s">
        <v>22</v>
      </c>
      <c r="V30" s="19"/>
      <c r="W30" s="20">
        <f>W23-W29</f>
        <v>2125</v>
      </c>
      <c r="X30" s="23"/>
    </row>
    <row r="31" spans="1:24" ht="15.75" x14ac:dyDescent="0.25">
      <c r="R31" s="6" t="s">
        <v>33</v>
      </c>
      <c r="S31" s="17">
        <f>SUM(S30:S30)</f>
        <v>0</v>
      </c>
      <c r="U31" s="18" t="s">
        <v>15</v>
      </c>
      <c r="V31" s="19"/>
      <c r="W31" s="20">
        <f>W22</f>
        <v>5500</v>
      </c>
      <c r="X31" s="23"/>
    </row>
    <row r="32" spans="1:24" ht="15.75" x14ac:dyDescent="0.25">
      <c r="R32" s="6" t="s">
        <v>24</v>
      </c>
      <c r="S32" s="17">
        <f>S31*90%</f>
        <v>0</v>
      </c>
      <c r="U32" s="24"/>
      <c r="V32" s="19"/>
      <c r="W32" s="20"/>
      <c r="X32" s="23"/>
    </row>
    <row r="33" spans="15:25" ht="15.75" x14ac:dyDescent="0.25">
      <c r="R33" s="6" t="s">
        <v>34</v>
      </c>
      <c r="S33" s="17">
        <f>S31*80%</f>
        <v>0</v>
      </c>
      <c r="U33" s="29" t="s">
        <v>23</v>
      </c>
      <c r="V33" s="30"/>
      <c r="W33" s="21">
        <f>W31+W30</f>
        <v>7625</v>
      </c>
      <c r="X33" s="23"/>
    </row>
    <row r="34" spans="15:25" ht="15.75" x14ac:dyDescent="0.25">
      <c r="S34" s="11"/>
      <c r="T34" s="11"/>
      <c r="U34" s="24"/>
      <c r="V34" s="24"/>
      <c r="W34" s="25"/>
      <c r="X34" s="25"/>
      <c r="Y34">
        <f>36/470</f>
        <v>7.6595744680851063E-2</v>
      </c>
    </row>
    <row r="35" spans="15:25" ht="15.75" x14ac:dyDescent="0.25">
      <c r="S35" s="11"/>
      <c r="T35" s="11"/>
      <c r="U35" s="29" t="s">
        <v>38</v>
      </c>
      <c r="V35" s="31"/>
      <c r="W35" s="26">
        <v>393</v>
      </c>
      <c r="X35" s="25">
        <v>472</v>
      </c>
      <c r="Y35">
        <f>X35/W35</f>
        <v>1.2010178117048347</v>
      </c>
    </row>
    <row r="36" spans="15:25" ht="15.75" x14ac:dyDescent="0.25">
      <c r="P36" s="14" t="s">
        <v>29</v>
      </c>
      <c r="Q36" t="s">
        <v>40</v>
      </c>
      <c r="S36" s="11"/>
      <c r="T36" s="12"/>
      <c r="U36" s="18" t="s">
        <v>41</v>
      </c>
      <c r="V36" s="32"/>
      <c r="W36" s="33">
        <f>W33*W35+X37</f>
        <v>2996625</v>
      </c>
      <c r="X36" s="34"/>
    </row>
    <row r="37" spans="15:25" ht="15.75" x14ac:dyDescent="0.25">
      <c r="S37" s="12"/>
      <c r="T37" s="11"/>
      <c r="U37" s="18" t="s">
        <v>24</v>
      </c>
      <c r="V37" s="24"/>
      <c r="W37" s="35">
        <f>W36*0.9</f>
        <v>2696962.5</v>
      </c>
      <c r="X37" s="36"/>
    </row>
    <row r="38" spans="15:25" ht="15.75" x14ac:dyDescent="0.25">
      <c r="S38" s="11"/>
      <c r="T38" s="11"/>
      <c r="U38" s="18" t="s">
        <v>25</v>
      </c>
      <c r="V38" s="24"/>
      <c r="W38" s="35">
        <f>W36*0.8</f>
        <v>2397300</v>
      </c>
      <c r="X38" s="35"/>
    </row>
    <row r="39" spans="15:25" ht="15.75" x14ac:dyDescent="0.25">
      <c r="O39" s="11"/>
      <c r="P39" s="11"/>
      <c r="Q39" s="11"/>
      <c r="R39" s="11"/>
      <c r="S39" s="11"/>
      <c r="T39" s="11"/>
      <c r="U39" s="18"/>
      <c r="V39" s="24"/>
      <c r="W39" s="37"/>
      <c r="X39" s="25"/>
    </row>
    <row r="40" spans="15:25" ht="15.75" x14ac:dyDescent="0.25">
      <c r="U40" s="38" t="s">
        <v>26</v>
      </c>
      <c r="V40" s="39"/>
      <c r="W40" s="40">
        <f>W21*W35</f>
        <v>982500</v>
      </c>
      <c r="X40" s="40"/>
    </row>
    <row r="41" spans="15:25" ht="15.75" x14ac:dyDescent="0.25">
      <c r="U41" s="18" t="s">
        <v>27</v>
      </c>
      <c r="V41" s="24"/>
      <c r="W41" s="37"/>
      <c r="X41" s="37"/>
    </row>
    <row r="42" spans="15:25" ht="15.75" x14ac:dyDescent="0.25">
      <c r="U42" s="41" t="s">
        <v>28</v>
      </c>
      <c r="V42" s="37"/>
      <c r="W42" s="35">
        <f>W36*0.025/12</f>
        <v>6242.96875</v>
      </c>
      <c r="X42" s="35"/>
    </row>
  </sheetData>
  <mergeCells count="3">
    <mergeCell ref="A9:R9"/>
    <mergeCell ref="A2:R2"/>
    <mergeCell ref="P27:T2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F2" sqref="F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V35" sqref="V35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7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2023-11-24T11:06:38Z</dcterms:modified>
</cp:coreProperties>
</file>