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D20" i="5" l="1"/>
  <c r="L24" i="5"/>
  <c r="N18" i="5"/>
  <c r="M18" i="5"/>
  <c r="M16" i="5"/>
  <c r="M15" i="5"/>
  <c r="M11" i="5"/>
  <c r="N11" i="5"/>
  <c r="C22" i="5"/>
  <c r="C21" i="5"/>
  <c r="C23" i="5"/>
  <c r="C20" i="5"/>
  <c r="C18" i="5"/>
  <c r="C15" i="5"/>
  <c r="C12" i="5"/>
  <c r="C13" i="5"/>
  <c r="C8" i="5"/>
  <c r="H27" i="5"/>
  <c r="C11" i="5"/>
  <c r="C7" i="5"/>
  <c r="C6" i="5"/>
  <c r="B23" i="5"/>
  <c r="I23" i="5"/>
  <c r="H23" i="5"/>
  <c r="H21" i="5"/>
  <c r="H17" i="5"/>
  <c r="B8" i="5" l="1"/>
  <c r="F8" i="5"/>
  <c r="B7" i="5"/>
  <c r="H3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<sst xmlns="http://schemas.openxmlformats.org/spreadsheetml/2006/main" count="71" uniqueCount="50">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</sst>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D21" sqref="D21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4.28515625" bestFit="1" customWidth="1"/>
    <col min="4" max="4" width="10" bestFit="1" customWidth="1"/>
    <col min="12" max="12" width="14.28515625" bestFit="1" customWidth="1"/>
    <col min="13" max="13" width="11.5703125" bestFit="1" customWidth="1"/>
    <col min="14" max="14" width="10" bestFit="1" customWidth="1"/>
  </cols>
  <sheetData>
    <row r="2" spans="1:14" x14ac:dyDescent="0.25">
      <c r="A2" s="17"/>
      <c r="B2" s="17"/>
      <c r="C2" s="17"/>
    </row>
    <row r="3" spans="1:14" x14ac:dyDescent="0.25">
      <c r="A3" s="17" t="s">
        <v>34</v>
      </c>
      <c r="B3" s="17"/>
      <c r="C3" s="17"/>
      <c r="F3">
        <v>2003</v>
      </c>
      <c r="G3">
        <v>2023</v>
      </c>
      <c r="H3">
        <f>G3-F3</f>
        <v>20</v>
      </c>
    </row>
    <row r="4" spans="1:14" x14ac:dyDescent="0.25">
      <c r="A4" s="17" t="s">
        <v>20</v>
      </c>
      <c r="B4" s="17">
        <v>2023</v>
      </c>
      <c r="C4" s="17">
        <v>2023</v>
      </c>
    </row>
    <row r="5" spans="1:14" x14ac:dyDescent="0.25">
      <c r="A5" s="17" t="s">
        <v>21</v>
      </c>
      <c r="B5" s="17">
        <v>2003</v>
      </c>
      <c r="C5" s="17">
        <v>2003</v>
      </c>
    </row>
    <row r="6" spans="1:14" x14ac:dyDescent="0.25">
      <c r="A6" s="17" t="s">
        <v>22</v>
      </c>
      <c r="B6" s="17">
        <f>B4-B5</f>
        <v>20</v>
      </c>
      <c r="C6" s="17">
        <f>C4-C5</f>
        <v>20</v>
      </c>
    </row>
    <row r="7" spans="1:14" x14ac:dyDescent="0.25">
      <c r="A7" s="17"/>
      <c r="B7" s="17">
        <f>60-B6</f>
        <v>40</v>
      </c>
      <c r="C7" s="17">
        <f>60-C6</f>
        <v>40</v>
      </c>
      <c r="E7" t="s">
        <v>35</v>
      </c>
      <c r="F7">
        <v>685</v>
      </c>
    </row>
    <row r="8" spans="1:14" x14ac:dyDescent="0.25">
      <c r="A8" s="17" t="s">
        <v>23</v>
      </c>
      <c r="B8" s="46">
        <f>685*2800</f>
        <v>1918000</v>
      </c>
      <c r="C8" s="46">
        <f>822*2800</f>
        <v>2301600</v>
      </c>
      <c r="E8" t="s">
        <v>47</v>
      </c>
      <c r="F8">
        <f>F7*1.2</f>
        <v>822</v>
      </c>
    </row>
    <row r="9" spans="1:14" x14ac:dyDescent="0.25">
      <c r="A9" s="17" t="s">
        <v>24</v>
      </c>
      <c r="B9" s="17"/>
      <c r="C9" s="17"/>
      <c r="M9" s="1"/>
      <c r="N9" s="1"/>
    </row>
    <row r="10" spans="1:14" x14ac:dyDescent="0.25">
      <c r="A10" s="17"/>
      <c r="B10" s="17"/>
      <c r="C10" s="17"/>
      <c r="L10" t="s">
        <v>48</v>
      </c>
      <c r="M10" s="1">
        <v>148420</v>
      </c>
      <c r="N10" s="1"/>
    </row>
    <row r="11" spans="1:14" x14ac:dyDescent="0.25">
      <c r="A11" s="17" t="s">
        <v>25</v>
      </c>
      <c r="B11" s="17">
        <f>100-10</f>
        <v>90</v>
      </c>
      <c r="C11" s="17">
        <f>100-10</f>
        <v>90</v>
      </c>
      <c r="M11" s="1">
        <f>M10/100*105</f>
        <v>155841</v>
      </c>
      <c r="N11" s="49">
        <f>M11/10.764</f>
        <v>14477.982162764773</v>
      </c>
    </row>
    <row r="12" spans="1:14" x14ac:dyDescent="0.25">
      <c r="A12" s="17" t="s">
        <v>26</v>
      </c>
      <c r="B12" s="17">
        <f>B11*B6/60</f>
        <v>30</v>
      </c>
      <c r="C12" s="17">
        <f>C11*C6/60</f>
        <v>30</v>
      </c>
      <c r="M12" s="1"/>
      <c r="N12" s="1"/>
    </row>
    <row r="13" spans="1:14" x14ac:dyDescent="0.25">
      <c r="A13" s="17"/>
      <c r="B13" s="47">
        <f>B12%</f>
        <v>0.3</v>
      </c>
      <c r="C13" s="47">
        <f>C12%</f>
        <v>0.3</v>
      </c>
      <c r="L13" t="s">
        <v>49</v>
      </c>
      <c r="M13" s="1">
        <v>69140</v>
      </c>
      <c r="N13" s="1"/>
    </row>
    <row r="14" spans="1:14" x14ac:dyDescent="0.25">
      <c r="A14" s="17"/>
      <c r="B14" s="17"/>
      <c r="C14" s="17"/>
      <c r="H14">
        <v>755</v>
      </c>
      <c r="M14" s="1"/>
      <c r="N14" s="1"/>
    </row>
    <row r="15" spans="1:14" x14ac:dyDescent="0.25">
      <c r="A15" s="17" t="s">
        <v>27</v>
      </c>
      <c r="B15" s="46">
        <f>ROUND((B8*B13),0)</f>
        <v>575400</v>
      </c>
      <c r="C15" s="46">
        <f>ROUND((C8*C13),0)</f>
        <v>690480</v>
      </c>
      <c r="H15">
        <v>21</v>
      </c>
      <c r="M15" s="1">
        <f>M11-M13</f>
        <v>86701</v>
      </c>
      <c r="N15" s="1"/>
    </row>
    <row r="16" spans="1:14" x14ac:dyDescent="0.25">
      <c r="A16" s="17" t="s">
        <v>15</v>
      </c>
      <c r="B16" s="46">
        <v>685</v>
      </c>
      <c r="C16" s="46">
        <v>685</v>
      </c>
      <c r="H16">
        <v>68</v>
      </c>
      <c r="M16" s="1">
        <f>M15*80%</f>
        <v>69360.800000000003</v>
      </c>
      <c r="N16" s="1"/>
    </row>
    <row r="17" spans="1:14" x14ac:dyDescent="0.25">
      <c r="A17" s="17" t="s">
        <v>42</v>
      </c>
      <c r="B17" s="17">
        <v>26000</v>
      </c>
      <c r="C17" s="17">
        <v>26000</v>
      </c>
      <c r="H17">
        <f>SUM(H14:H16)</f>
        <v>844</v>
      </c>
      <c r="M17" s="1"/>
      <c r="N17" s="1"/>
    </row>
    <row r="18" spans="1:14" x14ac:dyDescent="0.25">
      <c r="A18" s="17" t="s">
        <v>28</v>
      </c>
      <c r="B18" s="46">
        <f>B17*B16</f>
        <v>17810000</v>
      </c>
      <c r="C18" s="46">
        <f>C17*C16</f>
        <v>17810000</v>
      </c>
      <c r="M18" s="49">
        <f>M16+M13</f>
        <v>138500.79999999999</v>
      </c>
      <c r="N18" s="49">
        <f>M18/10.764</f>
        <v>12867.038275733928</v>
      </c>
    </row>
    <row r="19" spans="1:14" x14ac:dyDescent="0.25">
      <c r="A19" s="17" t="s">
        <v>29</v>
      </c>
      <c r="B19" s="17"/>
      <c r="C19" s="17"/>
    </row>
    <row r="20" spans="1:14" x14ac:dyDescent="0.25">
      <c r="A20" s="43" t="s">
        <v>30</v>
      </c>
      <c r="B20" s="48">
        <f>B18-B15</f>
        <v>17234600</v>
      </c>
      <c r="C20" s="48">
        <f>C18-C15</f>
        <v>17119520</v>
      </c>
      <c r="D20" s="5">
        <f>C20/685</f>
        <v>24992</v>
      </c>
      <c r="H20">
        <v>76.39</v>
      </c>
    </row>
    <row r="21" spans="1:14" x14ac:dyDescent="0.25">
      <c r="A21" s="43" t="s">
        <v>31</v>
      </c>
      <c r="B21" s="48">
        <f>ROUND((B20*90%),0)</f>
        <v>15511140</v>
      </c>
      <c r="C21" s="48">
        <f>ROUND((C20*90%),0)</f>
        <v>15407568</v>
      </c>
      <c r="H21">
        <f>H20*10.764</f>
        <v>822.26195999999993</v>
      </c>
    </row>
    <row r="22" spans="1:14" x14ac:dyDescent="0.25">
      <c r="A22" s="43" t="s">
        <v>32</v>
      </c>
      <c r="B22" s="48">
        <f>ROUND((B20*80%),0)</f>
        <v>13787680</v>
      </c>
      <c r="C22" s="48">
        <f>ROUND((C20*80%),0)</f>
        <v>13695616</v>
      </c>
      <c r="L22" s="1">
        <v>822</v>
      </c>
    </row>
    <row r="23" spans="1:14" x14ac:dyDescent="0.25">
      <c r="A23" s="43" t="s">
        <v>33</v>
      </c>
      <c r="B23" s="48">
        <f>MROUND((B20*0.025/12),500)</f>
        <v>36000</v>
      </c>
      <c r="C23" s="48">
        <f>MROUND((C20*0.025/12),500)</f>
        <v>35500</v>
      </c>
      <c r="H23">
        <f>H21/1.2</f>
        <v>685.2183</v>
      </c>
      <c r="I23">
        <f>H17-H23</f>
        <v>158.7817</v>
      </c>
      <c r="L23" s="1">
        <v>12867</v>
      </c>
    </row>
    <row r="24" spans="1:14" x14ac:dyDescent="0.25">
      <c r="L24" s="1">
        <f>L23*L22</f>
        <v>10576674</v>
      </c>
    </row>
    <row r="25" spans="1:14" x14ac:dyDescent="0.25">
      <c r="B25" s="5"/>
      <c r="L25" s="1"/>
    </row>
    <row r="26" spans="1:14" x14ac:dyDescent="0.25">
      <c r="H26">
        <v>685</v>
      </c>
    </row>
    <row r="27" spans="1:14" x14ac:dyDescent="0.25">
      <c r="H27">
        <f>H26*1.2</f>
        <v>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2023-11-22T06:49:40Z</dcterms:modified>
</cp:coreProperties>
</file>