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9682EF9F-D6BF-4E37-8214-57F65A6492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Sheet1!$B$13:$E$22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D35" i="1"/>
  <c r="F35" i="1" s="1"/>
  <c r="D34" i="1"/>
  <c r="E34" i="1" s="1"/>
  <c r="E31" i="1"/>
  <c r="F31" i="1"/>
  <c r="D31" i="1"/>
  <c r="B31" i="1"/>
  <c r="D30" i="1"/>
  <c r="F30" i="1" s="1"/>
  <c r="F29" i="1"/>
  <c r="E29" i="1"/>
  <c r="D29" i="1"/>
  <c r="B24" i="1"/>
  <c r="A16" i="1"/>
  <c r="A15" i="1"/>
  <c r="A14" i="1"/>
  <c r="D6" i="1"/>
  <c r="E17" i="1"/>
  <c r="F34" i="1" l="1"/>
  <c r="F36" i="1" s="1"/>
  <c r="D36" i="1"/>
  <c r="E35" i="1"/>
  <c r="E36" i="1" s="1"/>
  <c r="E30" i="1"/>
  <c r="B16" i="1"/>
  <c r="C21" i="1" l="1"/>
  <c r="E22" i="1"/>
  <c r="C19" i="1"/>
  <c r="B20" i="1" s="1"/>
  <c r="C18" i="1"/>
  <c r="C15" i="1"/>
  <c r="C14" i="1"/>
  <c r="I17" i="1"/>
  <c r="J6" i="1" l="1"/>
  <c r="K6" i="1"/>
  <c r="E3" i="2" l="1"/>
  <c r="E4" i="2" s="1"/>
  <c r="B3" i="2"/>
  <c r="B7" i="2" s="1"/>
  <c r="B5" i="2" l="1"/>
  <c r="B6" i="2" s="1"/>
  <c r="B5" i="1"/>
  <c r="B9" i="1" s="1"/>
  <c r="D5" i="1"/>
  <c r="B7" i="1" l="1"/>
  <c r="B8" i="1" s="1"/>
</calcChain>
</file>

<file path=xl/sharedStrings.xml><?xml version="1.0" encoding="utf-8"?>
<sst xmlns="http://schemas.openxmlformats.org/spreadsheetml/2006/main" count="42" uniqueCount="27">
  <si>
    <t>Land Area</t>
  </si>
  <si>
    <t>Rate Sq. Ft./ Sq. M.</t>
  </si>
  <si>
    <t>Total</t>
  </si>
  <si>
    <t>FMV</t>
  </si>
  <si>
    <t>RV</t>
  </si>
  <si>
    <t>DV</t>
  </si>
  <si>
    <t>Guide Line Rate</t>
  </si>
  <si>
    <t>In Sq. M.</t>
  </si>
  <si>
    <t>Sq. Ft.</t>
  </si>
  <si>
    <t>Column1</t>
  </si>
  <si>
    <t>Column2</t>
  </si>
  <si>
    <t>Column3</t>
  </si>
  <si>
    <t>Column4</t>
  </si>
  <si>
    <t xml:space="preserve">Ara Statement </t>
  </si>
  <si>
    <t>Residential Plot</t>
  </si>
  <si>
    <t>Open Land Savitri Packaging</t>
  </si>
  <si>
    <t>Hector</t>
  </si>
  <si>
    <t>Sq.M</t>
  </si>
  <si>
    <t>Sq.Ft</t>
  </si>
  <si>
    <t>Bigha</t>
  </si>
  <si>
    <t>Sq.Ft.</t>
  </si>
  <si>
    <t>Sq. M.</t>
  </si>
  <si>
    <t>85lakh bigha</t>
  </si>
  <si>
    <t>90lakh bigha</t>
  </si>
  <si>
    <t xml:space="preserve">Survey No. 126/1/3/2/1 </t>
  </si>
  <si>
    <t>Land - North Side Part</t>
  </si>
  <si>
    <t>Land - South Side 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</si>
</sst>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sz val="22"/>
      <color theme="1"/>
      <name val="Arial Narrow"/>
      <family val="2"/>
    </font>
    <font>
      <sz val="18"/>
      <color theme="1"/>
      <name val="Arial Narrow"/>
      <family val="2"/>
    </font>
    <font>
      <sz val="18"/>
      <color rgb="FFFF0000"/>
      <name val="Arial Narrow"/>
      <family val="2"/>
    </font>
    <font>
      <sz val="16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.5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164" fontId="7" fillId="2" borderId="0" xfId="1" applyNumberFormat="1" applyFont="1" applyFill="1"/>
    <xf numFmtId="164" fontId="6" fillId="0" borderId="0" xfId="1" applyNumberFormat="1" applyFont="1"/>
    <xf numFmtId="164" fontId="6" fillId="2" borderId="0" xfId="1" applyNumberFormat="1" applyFont="1" applyFill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1" fillId="0" borderId="0" xfId="0" applyNumberFormat="1" applyFont="1"/>
    <xf numFmtId="164" fontId="1" fillId="0" borderId="0" xfId="1" applyNumberFormat="1" applyFont="1"/>
    <xf numFmtId="0" fontId="11" fillId="0" borderId="0" xfId="0" applyFont="1"/>
  </cellXfs>
  <cellStyles count="2">
    <cellStyle name="Comma" xfId="1" builtinId="3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rial Narrow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654326</xdr:colOff>
      <xdr:row>6</xdr:row>
      <xdr:rowOff>99390</xdr:rowOff>
    </xdr:from>
    <xdr:to>
      <xdr:col>9</xdr:col>
      <xdr:colOff>745435</xdr:colOff>
      <xdr:row>12</xdr:row>
      <xdr:rowOff>165651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49717" y="1581977"/>
          <a:ext cx="3453848" cy="15322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Sale Deed</a:t>
          </a:r>
        </a:p>
        <a:p>
          <a:r>
            <a:rPr lang="en-US" sz="1100"/>
            <a:t>Diverted</a:t>
          </a:r>
          <a:r>
            <a:rPr lang="en-US" sz="1100" baseline="0"/>
            <a:t> Land </a:t>
          </a:r>
        </a:p>
        <a:p>
          <a:r>
            <a:rPr lang="en-US" sz="1100" baseline="0"/>
            <a:t>Khasra</a:t>
          </a:r>
        </a:p>
        <a:p>
          <a:r>
            <a:rPr lang="en-US" sz="1100"/>
            <a:t>1200</a:t>
          </a:r>
          <a:r>
            <a:rPr lang="en-US" sz="1100" baseline="0"/>
            <a:t> Sq. M. Gudie Line</a:t>
          </a:r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D9" totalsRowShown="0" headerRowDxfId="5" dataDxfId="4">
  <autoFilter ref="A2:D9" xr:uid="{00000000-0009-0000-0100-000001000000}"/>
  <tableColumns count="4">
    <tableColumn id="1" xr3:uid="{00000000-0010-0000-0000-000001000000}" name="Column1" dataDxfId="3"/>
    <tableColumn id="2" xr3:uid="{00000000-0010-0000-0000-000002000000}" name="Column2" dataDxfId="2"/>
    <tableColumn id="4" xr3:uid="{00000000-0010-0000-0000-000004000000}" name="Column3" dataDxfId="1"/>
    <tableColumn id="5" xr3:uid="{00000000-0010-0000-0000-000005000000}" name="Column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A13" zoomScale="115" zoomScaleNormal="115" workbookViewId="0">
      <selection activeCell="K24" sqref="K24"/>
    </sheetView>
  </sheetViews>
  <sheetFormatPr defaultRowHeight="16.5" x14ac:dyDescent="0.3"/>
  <cols>
    <col min="1" max="1" width="23.7109375" style="1" customWidth="1"/>
    <col min="2" max="2" width="27.5703125" style="1" customWidth="1"/>
    <col min="3" max="3" width="24.7109375" style="1" customWidth="1"/>
    <col min="4" max="4" width="16.85546875" style="1" customWidth="1"/>
    <col min="5" max="5" width="13.7109375" style="1" customWidth="1"/>
    <col min="6" max="6" width="13.85546875" style="1" bestFit="1" customWidth="1"/>
    <col min="7" max="7" width="9.85546875" style="1" bestFit="1" customWidth="1"/>
    <col min="8" max="9" width="9.140625" style="1"/>
    <col min="10" max="10" width="12.28515625" style="1" customWidth="1"/>
    <col min="11" max="11" width="13.5703125" style="1" customWidth="1"/>
    <col min="12" max="16384" width="9.140625" style="1"/>
  </cols>
  <sheetData>
    <row r="1" spans="1:19" x14ac:dyDescent="0.3">
      <c r="A1" s="16" t="s">
        <v>14</v>
      </c>
      <c r="B1" s="16"/>
      <c r="C1" s="16"/>
      <c r="D1" s="16"/>
      <c r="F1" s="17" t="s">
        <v>13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</row>
    <row r="2" spans="1:19" x14ac:dyDescent="0.3">
      <c r="A2" s="1" t="s">
        <v>9</v>
      </c>
      <c r="B2" s="1" t="s">
        <v>10</v>
      </c>
      <c r="C2" s="2" t="s">
        <v>11</v>
      </c>
      <c r="D2" s="1" t="s">
        <v>12</v>
      </c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19" ht="18.75" customHeight="1" x14ac:dyDescent="0.35">
      <c r="A3" s="8" t="s">
        <v>0</v>
      </c>
      <c r="B3" s="8">
        <v>7740</v>
      </c>
      <c r="C3" s="10" t="s">
        <v>6</v>
      </c>
      <c r="D3" s="8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9" ht="22.5" customHeight="1" x14ac:dyDescent="0.35">
      <c r="A4" s="11" t="s">
        <v>1</v>
      </c>
      <c r="B4" s="8">
        <v>3500</v>
      </c>
      <c r="C4" s="8" t="s">
        <v>7</v>
      </c>
      <c r="D4" s="8">
        <v>1200</v>
      </c>
      <c r="F4" t="s">
        <v>15</v>
      </c>
      <c r="G4"/>
      <c r="H4"/>
      <c r="I4"/>
      <c r="J4"/>
      <c r="K4"/>
      <c r="L4"/>
      <c r="M4"/>
      <c r="N4"/>
      <c r="O4"/>
      <c r="P4"/>
      <c r="Q4"/>
      <c r="R4"/>
      <c r="S4"/>
    </row>
    <row r="5" spans="1:19" ht="23.25" x14ac:dyDescent="0.35">
      <c r="A5" s="9" t="s">
        <v>2</v>
      </c>
      <c r="B5" s="13">
        <f>B3*B4</f>
        <v>27090000</v>
      </c>
      <c r="C5" s="8" t="s">
        <v>8</v>
      </c>
      <c r="D5" s="9">
        <f>MROUND(D4/10.764,1)</f>
        <v>111</v>
      </c>
      <c r="F5" t="s">
        <v>24</v>
      </c>
      <c r="G5"/>
      <c r="H5"/>
      <c r="I5" t="s">
        <v>16</v>
      </c>
      <c r="J5" t="s">
        <v>17</v>
      </c>
      <c r="K5" t="s">
        <v>18</v>
      </c>
      <c r="L5"/>
      <c r="M5"/>
      <c r="N5"/>
      <c r="O5"/>
      <c r="P5"/>
      <c r="Q5"/>
      <c r="R5"/>
      <c r="S5"/>
    </row>
    <row r="6" spans="1:19" ht="18.75" customHeight="1" x14ac:dyDescent="0.35">
      <c r="A6" s="8"/>
      <c r="B6" s="14"/>
      <c r="C6" s="9" t="s">
        <v>2</v>
      </c>
      <c r="D6" s="15">
        <f>B3*D4</f>
        <v>9288000</v>
      </c>
      <c r="F6"/>
      <c r="G6"/>
      <c r="H6"/>
      <c r="I6">
        <v>0.77739999999999998</v>
      </c>
      <c r="J6">
        <f>I6*10000</f>
        <v>7774</v>
      </c>
      <c r="K6">
        <f>J6*10.764</f>
        <v>83679.335999999996</v>
      </c>
      <c r="L6"/>
      <c r="M6"/>
      <c r="N6"/>
      <c r="O6"/>
      <c r="P6"/>
      <c r="Q6"/>
      <c r="R6"/>
      <c r="S6"/>
    </row>
    <row r="7" spans="1:19" ht="24" customHeight="1" x14ac:dyDescent="0.35">
      <c r="A7" s="9" t="s">
        <v>3</v>
      </c>
      <c r="B7" s="13">
        <f>B5</f>
        <v>27090000</v>
      </c>
      <c r="C7" s="7"/>
      <c r="D7" s="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ht="19.5" customHeight="1" x14ac:dyDescent="0.35">
      <c r="A8" s="9" t="s">
        <v>4</v>
      </c>
      <c r="B8" s="13">
        <f>MROUND(B7*90%,1)</f>
        <v>24381000</v>
      </c>
      <c r="C8" s="7"/>
      <c r="D8" s="7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ht="22.5" customHeight="1" x14ac:dyDescent="0.35">
      <c r="A9" s="9" t="s">
        <v>5</v>
      </c>
      <c r="B9" s="13">
        <f>MROUND(B5*80%,1)</f>
        <v>21672000</v>
      </c>
      <c r="C9" s="7"/>
      <c r="D9" s="7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x14ac:dyDescent="0.3"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3"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x14ac:dyDescent="0.3"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3">
      <c r="B13" s="12" t="s">
        <v>21</v>
      </c>
      <c r="C13" s="12" t="s">
        <v>19</v>
      </c>
      <c r="D13" s="1" t="s">
        <v>20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3">
      <c r="A14" s="20">
        <f>B7/2</f>
        <v>13545000</v>
      </c>
      <c r="B14" s="1">
        <v>1</v>
      </c>
      <c r="C14" s="1">
        <f>B14/2555</f>
        <v>3.9138943248532291E-4</v>
      </c>
      <c r="F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3">
      <c r="A15" s="20">
        <f t="shared" ref="A15:A16" si="0">B8/2</f>
        <v>12190500</v>
      </c>
      <c r="B15" s="1">
        <v>7774</v>
      </c>
      <c r="C15" s="1">
        <f>B15/2555</f>
        <v>3.0426614481409002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x14ac:dyDescent="0.3">
      <c r="A16" s="20">
        <f t="shared" si="0"/>
        <v>10836000</v>
      </c>
      <c r="B16" s="1">
        <f>7774/3</f>
        <v>2591.3333333333335</v>
      </c>
    </row>
    <row r="17" spans="1:10" x14ac:dyDescent="0.3">
      <c r="E17" s="1">
        <f>1200*B3</f>
        <v>9288000</v>
      </c>
      <c r="H17" s="12">
        <v>1</v>
      </c>
      <c r="I17" s="12">
        <f>J17/10.764</f>
        <v>2554.8123374210331</v>
      </c>
      <c r="J17" s="12">
        <v>27500</v>
      </c>
    </row>
    <row r="18" spans="1:10" x14ac:dyDescent="0.3">
      <c r="C18" s="1">
        <f>3*8500000</f>
        <v>25500000</v>
      </c>
      <c r="D18" s="1" t="s">
        <v>22</v>
      </c>
    </row>
    <row r="19" spans="1:10" x14ac:dyDescent="0.3">
      <c r="C19" s="1">
        <f>3*9000000</f>
        <v>27000000</v>
      </c>
      <c r="D19" s="1" t="s">
        <v>23</v>
      </c>
    </row>
    <row r="20" spans="1:10" x14ac:dyDescent="0.3">
      <c r="B20" s="1">
        <f>C19/B3</f>
        <v>3488.3720930232557</v>
      </c>
    </row>
    <row r="21" spans="1:10" x14ac:dyDescent="0.3">
      <c r="C21" s="1">
        <f>7774*3</f>
        <v>23322</v>
      </c>
      <c r="E21" s="1">
        <v>9000000</v>
      </c>
    </row>
    <row r="22" spans="1:10" x14ac:dyDescent="0.3">
      <c r="E22" s="1">
        <f>E21/7774</f>
        <v>1157.7051710830974</v>
      </c>
    </row>
    <row r="24" spans="1:10" x14ac:dyDescent="0.3">
      <c r="B24" s="1">
        <f>7740/2</f>
        <v>3870</v>
      </c>
      <c r="D24">
        <v>2555</v>
      </c>
    </row>
    <row r="29" spans="1:10" x14ac:dyDescent="0.3">
      <c r="A29" s="22" t="s">
        <v>25</v>
      </c>
      <c r="B29" s="21">
        <v>3870</v>
      </c>
      <c r="C29" s="21">
        <v>3500</v>
      </c>
      <c r="D29" s="21">
        <f>B29*C29</f>
        <v>13545000</v>
      </c>
      <c r="E29" s="21">
        <f>D29*0.9</f>
        <v>12190500</v>
      </c>
      <c r="F29" s="21">
        <f>D29*0.8</f>
        <v>10836000</v>
      </c>
      <c r="G29" s="21">
        <v>4644000</v>
      </c>
    </row>
    <row r="30" spans="1:10" x14ac:dyDescent="0.3">
      <c r="A30" s="22" t="s">
        <v>26</v>
      </c>
      <c r="B30" s="21">
        <v>3870</v>
      </c>
      <c r="C30" s="21">
        <v>3500</v>
      </c>
      <c r="D30" s="21">
        <f>B30*C30</f>
        <v>13545000</v>
      </c>
      <c r="E30" s="21">
        <f>D30*0.9</f>
        <v>12190500</v>
      </c>
      <c r="F30" s="21">
        <f>D30*0.8</f>
        <v>10836000</v>
      </c>
      <c r="G30" s="21">
        <v>4644000</v>
      </c>
    </row>
    <row r="31" spans="1:10" x14ac:dyDescent="0.3">
      <c r="A31" s="1" t="s">
        <v>2</v>
      </c>
      <c r="B31" s="20">
        <f>SUM(B29:B30)</f>
        <v>7740</v>
      </c>
      <c r="D31" s="20">
        <f>SUM(D29:D30)</f>
        <v>27090000</v>
      </c>
      <c r="E31" s="20">
        <f t="shared" ref="E31:F31" si="1">SUM(E29:E30)</f>
        <v>24381000</v>
      </c>
      <c r="F31" s="20">
        <f t="shared" si="1"/>
        <v>21672000</v>
      </c>
      <c r="G31" s="20">
        <v>9288000</v>
      </c>
    </row>
    <row r="34" spans="1:6" x14ac:dyDescent="0.3">
      <c r="A34" s="22" t="s">
        <v>25</v>
      </c>
      <c r="B34" s="21">
        <v>3870</v>
      </c>
      <c r="C34" s="21">
        <v>1200</v>
      </c>
      <c r="D34" s="21">
        <f>B34*C34</f>
        <v>4644000</v>
      </c>
      <c r="E34" s="21">
        <f>D34*0.9</f>
        <v>4179600</v>
      </c>
      <c r="F34" s="21">
        <f>D34*0.8</f>
        <v>3715200</v>
      </c>
    </row>
    <row r="35" spans="1:6" x14ac:dyDescent="0.3">
      <c r="A35" s="22" t="s">
        <v>26</v>
      </c>
      <c r="B35" s="21">
        <v>3870</v>
      </c>
      <c r="C35" s="21">
        <v>1200</v>
      </c>
      <c r="D35" s="21">
        <f>B35*C35</f>
        <v>4644000</v>
      </c>
      <c r="E35" s="21">
        <f>D35*0.9</f>
        <v>4179600</v>
      </c>
      <c r="F35" s="21">
        <f>D35*0.8</f>
        <v>3715200</v>
      </c>
    </row>
    <row r="36" spans="1:6" x14ac:dyDescent="0.3">
      <c r="A36" s="1" t="s">
        <v>2</v>
      </c>
      <c r="B36" s="20">
        <f>SUM(B34:B35)</f>
        <v>7740</v>
      </c>
      <c r="D36" s="20">
        <f>SUM(D34:D35)</f>
        <v>9288000</v>
      </c>
      <c r="E36" s="20">
        <f t="shared" ref="E36" si="2">SUM(E34:E35)</f>
        <v>8359200</v>
      </c>
      <c r="F36" s="20">
        <f t="shared" ref="F36" si="3">SUM(F34:F35)</f>
        <v>7430400</v>
      </c>
    </row>
  </sheetData>
  <autoFilter ref="B13:E22" xr:uid="{00000000-0001-0000-0000-000000000000}"/>
  <mergeCells count="2">
    <mergeCell ref="A1:D1"/>
    <mergeCell ref="F1:S1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N10" sqref="N10"/>
    </sheetView>
  </sheetViews>
  <sheetFormatPr defaultRowHeight="15" x14ac:dyDescent="0.25"/>
  <sheetData>
    <row r="1" spans="1:5" ht="16.5" x14ac:dyDescent="0.3">
      <c r="A1" s="1" t="s">
        <v>0</v>
      </c>
      <c r="B1" s="1">
        <v>0</v>
      </c>
      <c r="C1" s="1"/>
      <c r="D1" s="2" t="s">
        <v>6</v>
      </c>
      <c r="E1" s="1"/>
    </row>
    <row r="2" spans="1:5" ht="16.5" x14ac:dyDescent="0.3">
      <c r="A2" s="1" t="s">
        <v>1</v>
      </c>
      <c r="B2" s="1">
        <v>0</v>
      </c>
      <c r="C2" s="1"/>
      <c r="D2" s="2" t="s">
        <v>7</v>
      </c>
      <c r="E2" s="1">
        <v>0</v>
      </c>
    </row>
    <row r="3" spans="1:5" ht="16.5" x14ac:dyDescent="0.3">
      <c r="A3" s="5" t="s">
        <v>2</v>
      </c>
      <c r="B3" s="6">
        <f>B1*B2</f>
        <v>0</v>
      </c>
      <c r="C3" s="1"/>
      <c r="D3" s="2" t="s">
        <v>8</v>
      </c>
      <c r="E3" s="5">
        <f>MROUND(E2/10.764,1)</f>
        <v>0</v>
      </c>
    </row>
    <row r="4" spans="1:5" ht="16.5" x14ac:dyDescent="0.3">
      <c r="A4" s="1"/>
      <c r="B4" s="1"/>
      <c r="C4" s="1"/>
      <c r="D4" s="4" t="s">
        <v>2</v>
      </c>
      <c r="E4" s="3">
        <f>E3*B1</f>
        <v>0</v>
      </c>
    </row>
    <row r="5" spans="1:5" ht="16.5" x14ac:dyDescent="0.3">
      <c r="A5" s="5" t="s">
        <v>3</v>
      </c>
      <c r="B5" s="6">
        <f>B3</f>
        <v>0</v>
      </c>
      <c r="C5" s="1"/>
      <c r="D5" s="1"/>
      <c r="E5" s="1"/>
    </row>
    <row r="6" spans="1:5" ht="16.5" x14ac:dyDescent="0.3">
      <c r="A6" s="5" t="s">
        <v>4</v>
      </c>
      <c r="B6" s="6">
        <f>MROUND(B5*90%,1)</f>
        <v>0</v>
      </c>
      <c r="C6" s="1"/>
      <c r="D6" s="1"/>
      <c r="E6" s="1"/>
    </row>
    <row r="7" spans="1:5" ht="16.5" x14ac:dyDescent="0.3">
      <c r="A7" s="5" t="s">
        <v>5</v>
      </c>
      <c r="B7" s="6">
        <f>MROUND(B3*80%,1)</f>
        <v>0</v>
      </c>
      <c r="C7" s="1"/>
      <c r="D7" s="1"/>
      <c r="E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2023-11-09T12:20:20Z</dcterms:modified>
</cp:coreProperties>
</file>