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BBD7D760-CE5C-43E9-9771-3FC7899361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6" sheetId="9" r:id="rId2"/>
    <sheet name="Sheet5" sheetId="8" r:id="rId3"/>
    <sheet name="Sheet4" sheetId="7" r:id="rId4"/>
    <sheet name="Sheet2" sheetId="5" r:id="rId5"/>
    <sheet name="Sheet3" sheetId="6" r:id="rId6"/>
    <sheet name="Sheet7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G5" i="1"/>
  <c r="B22" i="1"/>
  <c r="J4" i="1"/>
  <c r="D42" i="1" l="1"/>
  <c r="J29" i="1"/>
  <c r="J34" i="1" l="1"/>
  <c r="J33" i="1"/>
  <c r="J32" i="1" l="1"/>
  <c r="J31" i="1"/>
  <c r="J30" i="1"/>
  <c r="G41" i="1"/>
  <c r="H41" i="1" s="1"/>
  <c r="G40" i="1"/>
  <c r="H40" i="1" s="1"/>
  <c r="D41" i="1"/>
  <c r="D40" i="1"/>
  <c r="G39" i="1"/>
  <c r="G38" i="1"/>
  <c r="G37" i="1"/>
  <c r="J5" i="1" l="1"/>
  <c r="G29" i="1" l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H39" i="1"/>
  <c r="H38" i="1" l="1"/>
  <c r="H37" i="1"/>
  <c r="D38" i="1"/>
  <c r="I34" i="1" l="1"/>
  <c r="I33" i="1"/>
  <c r="I35" i="1"/>
  <c r="D39" i="1" l="1"/>
  <c r="I29" i="1"/>
  <c r="D37" i="1" l="1"/>
  <c r="I30" i="1"/>
  <c r="I31" i="1"/>
  <c r="I32" i="1"/>
  <c r="B8" i="1" l="1"/>
  <c r="H3" i="1" l="1"/>
  <c r="B10" i="1" l="1"/>
  <c r="B5" i="1" l="1"/>
  <c r="B11" i="1" l="1"/>
  <c r="B6" i="1"/>
  <c r="B14" i="1"/>
  <c r="B12" i="1" l="1"/>
  <c r="B13" i="1" s="1"/>
  <c r="B15" i="1" s="1"/>
  <c r="B17" i="1" s="1"/>
  <c r="B23" i="1" s="1"/>
  <c r="B21" i="1" l="1"/>
  <c r="B20" i="1"/>
  <c r="B19" i="1"/>
  <c r="B18" i="1"/>
</calcChain>
</file>

<file path=xl/sharedStrings.xml><?xml version="1.0" encoding="utf-8"?>
<sst xmlns="http://schemas.openxmlformats.org/spreadsheetml/2006/main" count="34" uniqueCount="30">
  <si>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</si>
  <si>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</si>
  <si>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</si>
  <si>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</si>
  <si>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</si>
  <si>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</si>
  <si>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</si>
  <si>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</si>
  <si>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</si>
  <si>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</si>
  <si>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</si>
  <si>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</si>
  <si>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IV</t>
  </si>
  <si>
    <t>Con. Year</t>
  </si>
  <si>
    <t>Online</t>
  </si>
  <si>
    <t>Carpet</t>
  </si>
  <si>
    <t>Rental Value</t>
  </si>
  <si>
    <t>Rate on Carpet Area</t>
  </si>
  <si>
    <t>Rate on Built up Area</t>
  </si>
  <si>
    <t>Rate on Saleable Area</t>
  </si>
  <si>
    <t>SBA</t>
  </si>
  <si>
    <t xml:space="preserve"> Built up Area</t>
  </si>
  <si>
    <t>IGR</t>
  </si>
  <si>
    <t>Area</t>
  </si>
  <si>
    <t>Agreement Built up</t>
  </si>
  <si>
    <t>RV</t>
  </si>
  <si>
    <t>DV</t>
  </si>
  <si>
    <t>Carpet Area</t>
  </si>
  <si>
    <t>Measurement carpet</t>
  </si>
  <si>
    <t>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</si>
</sst>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.65"/>
      <color theme="1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3" fillId="0" borderId="0" xfId="1" applyFont="1" applyBorder="1"/>
    <xf numFmtId="43" fontId="2" fillId="0" borderId="0" xfId="1" applyFont="1" applyBorder="1"/>
    <xf numFmtId="0" fontId="0" fillId="0" borderId="5" xfId="0" applyBorder="1" applyAlignment="1">
      <alignment wrapText="1"/>
    </xf>
    <xf numFmtId="43" fontId="0" fillId="0" borderId="0" xfId="0" applyNumberForma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6" xfId="0" applyFont="1" applyBorder="1"/>
    <xf numFmtId="0" fontId="6" fillId="0" borderId="0" xfId="0" applyFont="1"/>
    <xf numFmtId="43" fontId="0" fillId="0" borderId="1" xfId="0" applyNumberFormat="1" applyBorder="1"/>
    <xf numFmtId="0" fontId="7" fillId="0" borderId="4" xfId="0" applyFont="1" applyBorder="1"/>
    <xf numFmtId="43" fontId="7" fillId="0" borderId="0" xfId="0" applyNumberFormat="1" applyFont="1"/>
    <xf numFmtId="43" fontId="3" fillId="0" borderId="0" xfId="1" applyFont="1" applyFill="1" applyBorder="1"/>
    <xf numFmtId="43" fontId="2" fillId="0" borderId="0" xfId="0" applyNumberFormat="1" applyFont="1"/>
    <xf numFmtId="43" fontId="5" fillId="0" borderId="0" xfId="0" applyNumberFormat="1" applyFont="1"/>
    <xf numFmtId="165" fontId="2" fillId="0" borderId="0" xfId="1" applyNumberFormat="1" applyFont="1" applyFill="1" applyBorder="1"/>
    <xf numFmtId="43" fontId="9" fillId="0" borderId="0" xfId="0" applyNumberFormat="1" applyFont="1"/>
    <xf numFmtId="43" fontId="10" fillId="0" borderId="0" xfId="0" applyNumberFormat="1" applyFont="1"/>
    <xf numFmtId="0" fontId="8" fillId="0" borderId="0" xfId="2" applyFill="1" applyBorder="1" applyAlignment="1" applyProtection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3" fillId="0" borderId="1" xfId="0" applyFont="1" applyBorder="1"/>
    <xf numFmtId="0" fontId="12" fillId="0" borderId="1" xfId="0" applyFont="1" applyBorder="1"/>
    <xf numFmtId="0" fontId="14" fillId="0" borderId="1" xfId="0" applyFont="1" applyBorder="1"/>
    <xf numFmtId="43" fontId="12" fillId="0" borderId="1" xfId="0" applyNumberFormat="1" applyFont="1" applyBorder="1"/>
    <xf numFmtId="43" fontId="14" fillId="0" borderId="1" xfId="0" applyNumberFormat="1" applyFont="1" applyBorder="1"/>
    <xf numFmtId="43" fontId="13" fillId="0" borderId="1" xfId="0" applyNumberFormat="1" applyFont="1" applyBorder="1"/>
    <xf numFmtId="43" fontId="11" fillId="0" borderId="1" xfId="0" applyNumberFormat="1" applyFont="1" applyBorder="1"/>
    <xf numFmtId="0" fontId="7" fillId="0" borderId="3" xfId="0" applyFont="1" applyBorder="1"/>
    <xf numFmtId="0" fontId="12" fillId="0" borderId="1" xfId="0" applyFont="1" applyBorder="1" applyAlignment="1">
      <alignment horizontal="center" wrapText="1"/>
    </xf>
    <xf numFmtId="43" fontId="13" fillId="0" borderId="1" xfId="1" applyFont="1" applyFill="1" applyBorder="1"/>
    <xf numFmtId="10" fontId="13" fillId="0" borderId="1" xfId="0" applyNumberFormat="1" applyFont="1" applyBorder="1"/>
    <xf numFmtId="164" fontId="0" fillId="0" borderId="0" xfId="0" applyNumberFormat="1"/>
    <xf numFmtId="43" fontId="0" fillId="0" borderId="6" xfId="0" applyNumberFormat="1" applyBorder="1"/>
    <xf numFmtId="43" fontId="7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0" borderId="1" xfId="1" applyNumberFormat="1" applyFont="1" applyFill="1" applyBorder="1"/>
    <xf numFmtId="164" fontId="11" fillId="0" borderId="1" xfId="1" applyNumberFormat="1" applyFont="1" applyFill="1" applyBorder="1"/>
    <xf numFmtId="10" fontId="11" fillId="0" borderId="1" xfId="1" applyNumberFormat="1" applyFont="1" applyFill="1" applyBorder="1"/>
    <xf numFmtId="43" fontId="11" fillId="0" borderId="1" xfId="1" applyFont="1" applyFill="1" applyBorder="1"/>
    <xf numFmtId="43" fontId="11" fillId="0" borderId="1" xfId="1" applyFont="1" applyBorder="1"/>
    <xf numFmtId="164" fontId="11" fillId="0" borderId="1" xfId="1" applyNumberFormat="1" applyFont="1" applyBorder="1"/>
    <xf numFmtId="43" fontId="15" fillId="0" borderId="1" xfId="0" applyNumberFormat="1" applyFont="1" applyBorder="1"/>
    <xf numFmtId="2" fontId="11" fillId="0" borderId="1" xfId="1" applyNumberFormat="1" applyFont="1" applyBorder="1"/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43" fontId="6" fillId="0" borderId="0" xfId="0" applyNumberFormat="1" applyFont="1"/>
    <xf numFmtId="0" fontId="7" fillId="0" borderId="1" xfId="0" applyFont="1" applyBorder="1"/>
    <xf numFmtId="0" fontId="0" fillId="0" borderId="1" xfId="0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28</xdr:col>
      <xdr:colOff>183380</xdr:colOff>
      <xdr:row>46</xdr:row>
      <xdr:rowOff>144118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D0B5BE-224F-4D70-A16B-150B15F54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17233130" cy="8907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297188</xdr:colOff>
      <xdr:row>31</xdr:row>
      <xdr:rowOff>57982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F81996-4C85-4E61-97D0-EFB3B3280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08388" cy="59634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201755</xdr:colOff>
      <xdr:row>42</xdr:row>
      <xdr:rowOff>29696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34A740-8B26-4E7C-8AA4-57C757F62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393755" cy="80306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581787</xdr:colOff>
      <xdr:row>33</xdr:row>
      <xdr:rowOff>153299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71F6C2-40DA-4A06-B9C2-437DCB6BC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58587" cy="643979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21</xdr:col>
      <xdr:colOff>10462</xdr:colOff>
      <xdr:row>40</xdr:row>
      <xdr:rowOff>58222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7C5EE2-C217-46AB-B5D6-332121977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0"/>
          <a:ext cx="6716062" cy="7678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tabSelected="1" zoomScaleNormal="100" workbookViewId="0">
      <selection activeCell="B5" sqref="B5"/>
    </sheetView>
  </sheetViews>
  <sheetFormatPr defaultRowHeight="15" x14ac:dyDescent="0.25"/>
  <cols>
    <col min="1" max="1" width="21.7109375" bestFit="1" customWidth="1"/>
    <col min="2" max="2" width="18.140625" style="13" bestFit="1" customWidth="1"/>
    <col min="3" max="3" width="15.5703125" style="13" bestFit="1" customWidth="1"/>
    <col min="4" max="4" width="18.28515625" bestFit="1" customWidth="1"/>
    <col min="5" max="5" width="18.28515625" customWidth="1"/>
    <col min="6" max="6" width="21.7109375" bestFit="1" customWidth="1"/>
    <col min="7" max="7" width="18.85546875" bestFit="1" customWidth="1"/>
    <col min="8" max="8" width="19.85546875" bestFit="1" customWidth="1"/>
    <col min="9" max="9" width="15.42578125" bestFit="1" customWidth="1"/>
    <col min="10" max="10" width="13.7109375" bestFit="1" customWidth="1"/>
    <col min="14" max="14" width="14.28515625" bestFit="1" customWidth="1"/>
    <col min="15" max="15" width="11.5703125" bestFit="1" customWidth="1"/>
  </cols>
  <sheetData>
    <row r="1" spans="1:15" x14ac:dyDescent="0.25">
      <c r="A1" s="2"/>
      <c r="B1" s="35"/>
      <c r="C1" s="17"/>
      <c r="F1" s="2"/>
      <c r="G1" s="3"/>
      <c r="H1" s="3"/>
      <c r="I1" s="4"/>
      <c r="L1" s="2"/>
      <c r="M1" s="3"/>
      <c r="N1" s="3"/>
      <c r="O1" s="4"/>
    </row>
    <row r="2" spans="1:15" ht="16.5" x14ac:dyDescent="0.3">
      <c r="A2" s="26"/>
      <c r="B2" s="36"/>
      <c r="C2" s="36"/>
      <c r="D2" s="42"/>
      <c r="E2" s="13"/>
      <c r="F2" t="s">
        <v>13</v>
      </c>
      <c r="I2" s="6"/>
      <c r="L2" s="5"/>
      <c r="O2" s="6"/>
    </row>
    <row r="3" spans="1:15" ht="16.5" x14ac:dyDescent="0.3">
      <c r="A3" s="26" t="s">
        <v>0</v>
      </c>
      <c r="B3" s="37">
        <v>10500</v>
      </c>
      <c r="C3" s="37"/>
      <c r="D3" s="34"/>
      <c r="E3" s="10"/>
      <c r="F3" s="5">
        <v>2012</v>
      </c>
      <c r="G3" s="7">
        <v>2023</v>
      </c>
      <c r="H3" s="8">
        <f>G3-F3</f>
        <v>11</v>
      </c>
      <c r="I3" s="6"/>
      <c r="J3">
        <v>26620</v>
      </c>
      <c r="L3" s="5"/>
      <c r="M3" s="7"/>
      <c r="N3" s="8"/>
      <c r="O3" s="6"/>
    </row>
    <row r="4" spans="1:15" ht="33" x14ac:dyDescent="0.3">
      <c r="A4" s="27" t="s">
        <v>1</v>
      </c>
      <c r="B4" s="37">
        <v>2600</v>
      </c>
      <c r="C4" s="37"/>
      <c r="D4" s="34"/>
      <c r="E4" s="10"/>
      <c r="F4" s="9" t="s">
        <v>24</v>
      </c>
      <c r="G4" t="s">
        <v>27</v>
      </c>
      <c r="H4" s="8"/>
      <c r="I4" s="6"/>
      <c r="J4">
        <f>J3/100*115</f>
        <v>30613</v>
      </c>
      <c r="L4" s="9"/>
      <c r="M4" s="7"/>
      <c r="N4" s="8"/>
      <c r="O4" s="6"/>
    </row>
    <row r="5" spans="1:15" ht="16.5" x14ac:dyDescent="0.3">
      <c r="A5" s="26" t="s">
        <v>2</v>
      </c>
      <c r="B5" s="37">
        <f>B3-B4</f>
        <v>7900</v>
      </c>
      <c r="C5" s="37"/>
      <c r="D5" s="34"/>
      <c r="E5" s="16"/>
      <c r="F5" s="16">
        <v>609</v>
      </c>
      <c r="G5" s="7">
        <f>41.01*10.764</f>
        <v>441.43163999999996</v>
      </c>
      <c r="H5" s="22">
        <f>F5/G5</f>
        <v>1.3796020602419892</v>
      </c>
      <c r="I5" s="40"/>
      <c r="J5">
        <f>J4/10.764</f>
        <v>2844.0170940170942</v>
      </c>
      <c r="L5" s="5"/>
      <c r="M5" s="7"/>
      <c r="N5" s="8"/>
      <c r="O5" s="6"/>
    </row>
    <row r="6" spans="1:15" ht="16.5" x14ac:dyDescent="0.3">
      <c r="A6" s="26" t="s">
        <v>3</v>
      </c>
      <c r="B6" s="37">
        <f>B4</f>
        <v>2600</v>
      </c>
      <c r="C6" s="37"/>
      <c r="D6" s="34"/>
      <c r="E6" s="34"/>
      <c r="F6" s="34"/>
      <c r="G6" s="20"/>
      <c r="H6" s="22"/>
      <c r="I6" s="14"/>
      <c r="J6" s="15"/>
      <c r="L6" s="5"/>
      <c r="M6" s="7"/>
      <c r="N6" s="8"/>
      <c r="O6" s="6"/>
    </row>
    <row r="7" spans="1:15" ht="16.5" x14ac:dyDescent="0.3">
      <c r="A7" s="26" t="s">
        <v>4</v>
      </c>
      <c r="B7" s="28">
        <v>11</v>
      </c>
      <c r="C7" s="28"/>
      <c r="D7" s="43"/>
      <c r="E7" s="47"/>
      <c r="F7" s="34"/>
      <c r="G7" s="20"/>
      <c r="H7" s="20"/>
      <c r="I7" s="15"/>
      <c r="J7" s="15"/>
      <c r="M7" s="51"/>
      <c r="N7" s="52"/>
      <c r="O7" s="6"/>
    </row>
    <row r="8" spans="1:15" ht="16.5" x14ac:dyDescent="0.3">
      <c r="A8" s="26" t="s">
        <v>5</v>
      </c>
      <c r="B8" s="28">
        <f>B9-B7</f>
        <v>49</v>
      </c>
      <c r="C8" s="28"/>
      <c r="D8" s="44"/>
      <c r="E8" s="48"/>
      <c r="F8" s="34"/>
      <c r="G8" s="21"/>
      <c r="H8" s="20"/>
      <c r="I8" s="15"/>
      <c r="J8" s="15"/>
      <c r="M8" s="51"/>
      <c r="N8" s="52"/>
      <c r="O8" s="6"/>
    </row>
    <row r="9" spans="1:15" ht="16.5" x14ac:dyDescent="0.3">
      <c r="A9" s="26" t="s">
        <v>6</v>
      </c>
      <c r="B9" s="28">
        <v>60</v>
      </c>
      <c r="C9" s="28"/>
      <c r="D9" s="43"/>
      <c r="E9" s="47"/>
      <c r="F9" s="49"/>
      <c r="G9" s="39"/>
      <c r="H9" s="21"/>
      <c r="I9" s="15"/>
      <c r="J9" s="15"/>
      <c r="K9" s="12"/>
      <c r="L9" s="12"/>
      <c r="M9" s="11"/>
      <c r="N9" s="52"/>
      <c r="O9" s="6"/>
    </row>
    <row r="10" spans="1:15" ht="33" x14ac:dyDescent="0.3">
      <c r="A10" s="27" t="s">
        <v>7</v>
      </c>
      <c r="B10" s="28">
        <f>90*B7/B9</f>
        <v>16.5</v>
      </c>
      <c r="C10" s="28"/>
      <c r="D10" s="43"/>
      <c r="E10" s="47"/>
      <c r="F10" s="34"/>
      <c r="G10" s="19"/>
      <c r="H10" s="21"/>
      <c r="I10" s="15"/>
      <c r="J10" s="15"/>
      <c r="K10" s="12"/>
      <c r="L10" s="12"/>
      <c r="M10" s="11"/>
      <c r="N10" s="52"/>
      <c r="O10" s="6"/>
    </row>
    <row r="11" spans="1:15" ht="16.5" x14ac:dyDescent="0.3">
      <c r="A11" s="26"/>
      <c r="B11" s="38">
        <f>B10%</f>
        <v>0.16500000000000001</v>
      </c>
      <c r="C11" s="38"/>
      <c r="D11" s="45"/>
      <c r="E11" s="50"/>
      <c r="F11" s="34"/>
      <c r="G11" s="20"/>
      <c r="H11" s="21"/>
      <c r="I11" s="15"/>
      <c r="J11" s="15"/>
      <c r="K11" s="12"/>
      <c r="L11" s="12"/>
      <c r="M11" s="11"/>
      <c r="N11" s="53"/>
      <c r="O11" s="6"/>
    </row>
    <row r="12" spans="1:15" ht="16.5" x14ac:dyDescent="0.3">
      <c r="A12" s="26" t="s">
        <v>8</v>
      </c>
      <c r="B12" s="37">
        <f>B6*B11</f>
        <v>429</v>
      </c>
      <c r="C12" s="37"/>
      <c r="D12" s="46"/>
      <c r="E12" s="47"/>
      <c r="F12" s="34"/>
      <c r="G12" s="20"/>
      <c r="H12" s="21"/>
      <c r="I12" s="54"/>
      <c r="J12" s="15"/>
      <c r="K12" s="12"/>
      <c r="L12" s="12"/>
      <c r="M12" s="11"/>
      <c r="N12" s="8"/>
      <c r="O12" s="6"/>
    </row>
    <row r="13" spans="1:15" ht="16.5" x14ac:dyDescent="0.3">
      <c r="A13" s="26" t="s">
        <v>9</v>
      </c>
      <c r="B13" s="37">
        <f>B6-B12</f>
        <v>2171</v>
      </c>
      <c r="C13" s="37"/>
      <c r="D13" s="46"/>
      <c r="E13" s="1"/>
      <c r="F13" s="10"/>
      <c r="G13" s="21"/>
      <c r="H13" s="21"/>
      <c r="I13" s="15"/>
      <c r="J13" s="15"/>
      <c r="K13" s="12"/>
      <c r="L13" s="12"/>
      <c r="M13" s="11"/>
      <c r="N13" s="8"/>
      <c r="O13" s="6"/>
    </row>
    <row r="14" spans="1:15" ht="16.5" x14ac:dyDescent="0.3">
      <c r="A14" s="26" t="s">
        <v>2</v>
      </c>
      <c r="B14" s="37">
        <f>B5</f>
        <v>7900</v>
      </c>
      <c r="C14" s="37"/>
      <c r="D14" s="34"/>
      <c r="E14" s="10"/>
      <c r="F14" s="12" t="s">
        <v>28</v>
      </c>
      <c r="G14" t="s">
        <v>29</v>
      </c>
      <c r="H14" s="21"/>
      <c r="I14" s="15"/>
      <c r="J14" s="15"/>
      <c r="K14" s="12"/>
      <c r="L14" s="12"/>
      <c r="M14" s="11"/>
      <c r="N14" s="8"/>
      <c r="O14" s="6"/>
    </row>
    <row r="15" spans="1:15" ht="16.5" x14ac:dyDescent="0.3">
      <c r="A15" s="26" t="s">
        <v>10</v>
      </c>
      <c r="B15" s="37">
        <f>B14+B13</f>
        <v>10071</v>
      </c>
      <c r="C15" s="37"/>
      <c r="D15" s="34"/>
      <c r="E15" s="10"/>
      <c r="F15" s="12"/>
      <c r="G15" s="23"/>
      <c r="H15" s="21"/>
      <c r="I15" s="12"/>
      <c r="J15" s="12"/>
      <c r="K15" s="12"/>
      <c r="L15" s="12"/>
      <c r="M15" s="11"/>
      <c r="N15" s="8"/>
      <c r="O15" s="6"/>
    </row>
    <row r="16" spans="1:15" ht="16.5" x14ac:dyDescent="0.3">
      <c r="A16" s="26" t="s">
        <v>23</v>
      </c>
      <c r="B16" s="29">
        <v>609</v>
      </c>
      <c r="C16" s="29"/>
      <c r="D16" s="30"/>
      <c r="E16" s="10"/>
      <c r="F16" s="21"/>
      <c r="G16" s="24"/>
      <c r="H16" s="20"/>
      <c r="I16" s="10"/>
      <c r="N16" s="52"/>
      <c r="O16" s="6"/>
    </row>
    <row r="17" spans="1:15" ht="16.5" x14ac:dyDescent="0.3">
      <c r="A17" s="26" t="s">
        <v>11</v>
      </c>
      <c r="B17" s="31">
        <f>B15*B16</f>
        <v>6133239</v>
      </c>
      <c r="C17" s="31"/>
      <c r="D17" s="32"/>
      <c r="E17" s="10"/>
      <c r="F17" s="21"/>
      <c r="G17" s="21"/>
      <c r="H17" s="20"/>
      <c r="I17" s="10"/>
      <c r="N17" s="20"/>
      <c r="O17" s="40"/>
    </row>
    <row r="18" spans="1:15" ht="16.5" hidden="1" x14ac:dyDescent="0.3">
      <c r="A18" s="26" t="s">
        <v>25</v>
      </c>
      <c r="B18" s="31">
        <f>B17*0.9</f>
        <v>5519915.1000000006</v>
      </c>
      <c r="C18" s="31"/>
      <c r="D18" s="32"/>
      <c r="E18" s="10"/>
      <c r="F18" s="21"/>
      <c r="G18" s="21"/>
      <c r="H18" s="20"/>
      <c r="I18" s="10"/>
      <c r="N18" s="20"/>
      <c r="O18" s="10"/>
    </row>
    <row r="19" spans="1:15" ht="16.5" hidden="1" x14ac:dyDescent="0.3">
      <c r="A19" s="26" t="s">
        <v>26</v>
      </c>
      <c r="B19" s="31">
        <f>B17*0.8</f>
        <v>4906591.2</v>
      </c>
      <c r="C19" s="31"/>
      <c r="D19" s="32"/>
      <c r="E19" s="10"/>
      <c r="F19" s="21"/>
      <c r="G19" s="21"/>
      <c r="H19" s="20"/>
      <c r="I19" s="10"/>
      <c r="N19" s="20"/>
      <c r="O19" s="10"/>
    </row>
    <row r="20" spans="1:15" ht="16.5" x14ac:dyDescent="0.3">
      <c r="A20" s="26" t="s">
        <v>25</v>
      </c>
      <c r="B20" s="31">
        <f>B17*0.85</f>
        <v>5213253.1499999994</v>
      </c>
      <c r="C20" s="31"/>
      <c r="D20" s="32"/>
      <c r="E20" s="10"/>
      <c r="F20" s="21"/>
      <c r="G20" s="21"/>
      <c r="H20" s="20"/>
      <c r="I20" s="10"/>
      <c r="N20" s="20"/>
      <c r="O20" s="10"/>
    </row>
    <row r="21" spans="1:15" ht="16.5" x14ac:dyDescent="0.3">
      <c r="A21" s="26" t="s">
        <v>26</v>
      </c>
      <c r="B21" s="31">
        <f>B17*0.7</f>
        <v>4293267.3</v>
      </c>
      <c r="C21" s="31"/>
      <c r="D21" s="32"/>
      <c r="E21" s="10"/>
      <c r="F21" s="21"/>
      <c r="G21" s="21"/>
      <c r="H21" s="20"/>
      <c r="I21" s="10"/>
      <c r="N21" s="20"/>
      <c r="O21" s="10"/>
    </row>
    <row r="22" spans="1:15" ht="16.5" x14ac:dyDescent="0.3">
      <c r="A22" s="26" t="s">
        <v>12</v>
      </c>
      <c r="B22" s="33">
        <f>B4*609</f>
        <v>1583400</v>
      </c>
      <c r="C22" s="33"/>
      <c r="D22" s="34"/>
      <c r="E22" s="10"/>
      <c r="F22" s="10"/>
      <c r="G22" s="10"/>
    </row>
    <row r="23" spans="1:15" ht="16.5" x14ac:dyDescent="0.3">
      <c r="A23" s="28" t="s">
        <v>16</v>
      </c>
      <c r="B23" s="41">
        <f>B17*0.025/12</f>
        <v>12777.581250000001</v>
      </c>
      <c r="C23" s="33"/>
      <c r="D23" s="33"/>
      <c r="E23" s="10"/>
    </row>
    <row r="24" spans="1:15" x14ac:dyDescent="0.25">
      <c r="B24" s="18"/>
      <c r="C24" s="18"/>
      <c r="F24" s="10"/>
    </row>
    <row r="25" spans="1:15" x14ac:dyDescent="0.25">
      <c r="B25" s="18"/>
      <c r="C25" s="18"/>
    </row>
    <row r="27" spans="1:15" x14ac:dyDescent="0.25">
      <c r="D27" t="s">
        <v>14</v>
      </c>
    </row>
    <row r="28" spans="1:15" x14ac:dyDescent="0.25">
      <c r="B28" s="55" t="s">
        <v>20</v>
      </c>
      <c r="C28" s="55" t="s">
        <v>15</v>
      </c>
      <c r="D28" s="56" t="s">
        <v>21</v>
      </c>
      <c r="E28" s="56"/>
      <c r="F28" s="56" t="s">
        <v>11</v>
      </c>
      <c r="G28" s="56" t="s">
        <v>17</v>
      </c>
      <c r="H28" s="56" t="s">
        <v>18</v>
      </c>
      <c r="I28" s="56" t="s">
        <v>19</v>
      </c>
      <c r="J28" s="56"/>
    </row>
    <row r="29" spans="1:15" ht="17.25" x14ac:dyDescent="0.3">
      <c r="B29" s="55"/>
      <c r="C29" s="55">
        <v>403</v>
      </c>
      <c r="D29" s="56">
        <v>610</v>
      </c>
      <c r="E29" s="56"/>
      <c r="F29" s="56">
        <v>5000000</v>
      </c>
      <c r="G29" s="16">
        <f t="shared" ref="G29:G35" si="0">F29/C29</f>
        <v>12406.947890818859</v>
      </c>
      <c r="H29" s="16">
        <f>F29/D29</f>
        <v>8196.7213114754104</v>
      </c>
      <c r="I29" s="16" t="e">
        <f t="shared" ref="I29:I35" si="1">F29/B29</f>
        <v>#DIV/0!</v>
      </c>
      <c r="J29" s="56">
        <f>B29/C29</f>
        <v>0</v>
      </c>
      <c r="K29" s="25"/>
    </row>
    <row r="30" spans="1:15" ht="17.25" x14ac:dyDescent="0.3">
      <c r="B30" s="55"/>
      <c r="C30" s="55">
        <v>400</v>
      </c>
      <c r="D30" s="56">
        <v>500</v>
      </c>
      <c r="E30" s="56"/>
      <c r="F30" s="56">
        <v>5500000</v>
      </c>
      <c r="G30" s="16">
        <f t="shared" si="0"/>
        <v>13750</v>
      </c>
      <c r="H30" s="16">
        <f>F30/D30</f>
        <v>11000</v>
      </c>
      <c r="I30" s="16" t="e">
        <f t="shared" si="1"/>
        <v>#DIV/0!</v>
      </c>
      <c r="J30" s="56">
        <f t="shared" ref="J30:J34" si="2">D30/C30</f>
        <v>1.25</v>
      </c>
      <c r="K30" s="25"/>
    </row>
    <row r="31" spans="1:15" x14ac:dyDescent="0.25">
      <c r="B31" s="55"/>
      <c r="C31" s="55">
        <v>450</v>
      </c>
      <c r="D31" s="56">
        <v>730</v>
      </c>
      <c r="E31" s="56"/>
      <c r="F31" s="16">
        <v>6100000</v>
      </c>
      <c r="G31" s="16">
        <f t="shared" si="0"/>
        <v>13555.555555555555</v>
      </c>
      <c r="H31" s="16">
        <f t="shared" ref="H31:H35" si="3">F31/D31</f>
        <v>8356.1643835616433</v>
      </c>
      <c r="I31" s="16" t="e">
        <f t="shared" si="1"/>
        <v>#DIV/0!</v>
      </c>
      <c r="J31" s="56">
        <f t="shared" si="2"/>
        <v>1.6222222222222222</v>
      </c>
    </row>
    <row r="32" spans="1:15" x14ac:dyDescent="0.25">
      <c r="B32" s="55"/>
      <c r="C32" s="55"/>
      <c r="D32" s="56">
        <v>610</v>
      </c>
      <c r="E32" s="56"/>
      <c r="F32" s="16">
        <v>6500000</v>
      </c>
      <c r="G32" s="16" t="e">
        <f t="shared" si="0"/>
        <v>#DIV/0!</v>
      </c>
      <c r="H32" s="16">
        <f t="shared" si="3"/>
        <v>10655.737704918032</v>
      </c>
      <c r="I32" s="16" t="e">
        <f t="shared" si="1"/>
        <v>#DIV/0!</v>
      </c>
      <c r="J32" s="56" t="e">
        <f t="shared" si="2"/>
        <v>#DIV/0!</v>
      </c>
    </row>
    <row r="33" spans="1:10" x14ac:dyDescent="0.25">
      <c r="B33" s="55"/>
      <c r="C33" s="55"/>
      <c r="D33" s="56"/>
      <c r="E33" s="56"/>
      <c r="F33" s="16"/>
      <c r="G33" s="16" t="e">
        <f t="shared" si="0"/>
        <v>#DIV/0!</v>
      </c>
      <c r="H33" s="16" t="e">
        <f t="shared" si="3"/>
        <v>#DIV/0!</v>
      </c>
      <c r="I33" s="16" t="e">
        <f t="shared" si="1"/>
        <v>#DIV/0!</v>
      </c>
      <c r="J33" s="56" t="e">
        <f t="shared" si="2"/>
        <v>#DIV/0!</v>
      </c>
    </row>
    <row r="34" spans="1:10" x14ac:dyDescent="0.25">
      <c r="B34" s="55"/>
      <c r="C34" s="55"/>
      <c r="D34" s="56"/>
      <c r="E34" s="56"/>
      <c r="F34" s="16"/>
      <c r="G34" s="16" t="e">
        <f t="shared" si="0"/>
        <v>#DIV/0!</v>
      </c>
      <c r="H34" s="16" t="e">
        <f t="shared" si="3"/>
        <v>#DIV/0!</v>
      </c>
      <c r="I34" s="16" t="e">
        <f t="shared" si="1"/>
        <v>#DIV/0!</v>
      </c>
      <c r="J34" s="56" t="e">
        <f t="shared" si="2"/>
        <v>#DIV/0!</v>
      </c>
    </row>
    <row r="35" spans="1:10" x14ac:dyDescent="0.25">
      <c r="B35" s="55"/>
      <c r="C35" s="55"/>
      <c r="D35" s="56"/>
      <c r="E35" s="56"/>
      <c r="F35" s="56"/>
      <c r="G35" s="16" t="e">
        <f t="shared" si="0"/>
        <v>#DIV/0!</v>
      </c>
      <c r="H35" s="16" t="e">
        <f t="shared" si="3"/>
        <v>#DIV/0!</v>
      </c>
      <c r="I35" s="16" t="e">
        <f t="shared" si="1"/>
        <v>#DIV/0!</v>
      </c>
      <c r="J35" s="56"/>
    </row>
    <row r="36" spans="1:10" x14ac:dyDescent="0.25">
      <c r="B36" s="13" t="s">
        <v>22</v>
      </c>
    </row>
    <row r="37" spans="1:10" x14ac:dyDescent="0.25">
      <c r="B37" s="55">
        <v>610</v>
      </c>
      <c r="C37" s="55">
        <v>6700000</v>
      </c>
      <c r="D37" s="56">
        <f t="shared" ref="D37:D42" si="4">C37/B37</f>
        <v>10983.606557377048</v>
      </c>
      <c r="E37" s="56">
        <v>240000</v>
      </c>
      <c r="F37" s="56">
        <v>30000</v>
      </c>
      <c r="G37" s="16">
        <f>F37+E37+C37</f>
        <v>6970000</v>
      </c>
      <c r="H37" s="56">
        <f>G37/B37</f>
        <v>11426.22950819672</v>
      </c>
      <c r="I37" s="16"/>
      <c r="J37" s="56"/>
    </row>
    <row r="38" spans="1:10" x14ac:dyDescent="0.25">
      <c r="B38" s="55">
        <v>610</v>
      </c>
      <c r="C38" s="55">
        <v>6850000</v>
      </c>
      <c r="D38" s="56">
        <f t="shared" si="4"/>
        <v>11229.508196721312</v>
      </c>
      <c r="E38" s="56">
        <v>163600</v>
      </c>
      <c r="F38" s="56">
        <v>23400</v>
      </c>
      <c r="G38" s="16">
        <f>F38+E38+C38</f>
        <v>7037000</v>
      </c>
      <c r="H38" s="56">
        <f>G38/B38</f>
        <v>11536.065573770491</v>
      </c>
      <c r="I38" s="16"/>
      <c r="J38" s="56"/>
    </row>
    <row r="39" spans="1:10" x14ac:dyDescent="0.25">
      <c r="B39" s="55">
        <v>440</v>
      </c>
      <c r="C39" s="55">
        <v>4000000</v>
      </c>
      <c r="D39" s="56">
        <f t="shared" si="4"/>
        <v>9090.9090909090901</v>
      </c>
      <c r="E39" s="56">
        <v>240000</v>
      </c>
      <c r="F39" s="56">
        <v>30000</v>
      </c>
      <c r="G39" s="16">
        <f>F39+E39+C39</f>
        <v>4270000</v>
      </c>
      <c r="H39" s="56">
        <f>G39/B39</f>
        <v>9704.545454545454</v>
      </c>
      <c r="I39" s="56"/>
      <c r="J39" s="56"/>
    </row>
    <row r="40" spans="1:10" ht="15.75" x14ac:dyDescent="0.25">
      <c r="A40" s="11"/>
      <c r="B40" s="55"/>
      <c r="C40" s="55"/>
      <c r="D40" s="56" t="e">
        <f t="shared" si="4"/>
        <v>#DIV/0!</v>
      </c>
      <c r="E40" s="56">
        <v>392000</v>
      </c>
      <c r="F40" s="56">
        <v>30000</v>
      </c>
      <c r="G40" s="16">
        <f>F40+E40+C40</f>
        <v>422000</v>
      </c>
      <c r="H40" s="56" t="e">
        <f>G40/B40</f>
        <v>#DIV/0!</v>
      </c>
      <c r="I40" s="56"/>
      <c r="J40" s="56"/>
    </row>
    <row r="41" spans="1:10" ht="15.75" x14ac:dyDescent="0.25">
      <c r="A41" s="11"/>
      <c r="B41" s="55"/>
      <c r="C41" s="55"/>
      <c r="D41" s="56" t="e">
        <f t="shared" si="4"/>
        <v>#DIV/0!</v>
      </c>
      <c r="E41" s="56">
        <v>288000</v>
      </c>
      <c r="F41" s="56">
        <v>30000</v>
      </c>
      <c r="G41" s="16">
        <f>F41+E41+C41</f>
        <v>318000</v>
      </c>
      <c r="H41" s="56" t="e">
        <f>G41/B41</f>
        <v>#DIV/0!</v>
      </c>
      <c r="I41" s="56"/>
      <c r="J41" s="56"/>
    </row>
    <row r="42" spans="1:10" ht="15.75" x14ac:dyDescent="0.25">
      <c r="A42" s="11"/>
      <c r="B42" s="55"/>
      <c r="C42" s="55"/>
      <c r="D42" s="56" t="e">
        <f t="shared" si="4"/>
        <v>#DIV/0!</v>
      </c>
      <c r="E42" s="56"/>
      <c r="F42" s="56"/>
      <c r="G42" s="56"/>
      <c r="H42" s="56"/>
      <c r="I42" s="56"/>
      <c r="J42" s="56"/>
    </row>
    <row r="43" spans="1:10" ht="15.75" x14ac:dyDescent="0.25">
      <c r="A43" s="11"/>
      <c r="B43" s="55"/>
      <c r="C43" s="55"/>
      <c r="D43" s="56"/>
      <c r="E43" s="56"/>
      <c r="F43" s="56"/>
      <c r="G43" s="56"/>
      <c r="H43" s="56"/>
      <c r="I43" s="56"/>
      <c r="J43" s="56"/>
    </row>
    <row r="44" spans="1:10" ht="15.75" x14ac:dyDescent="0.25">
      <c r="A44" s="11"/>
    </row>
    <row r="45" spans="1:10" ht="15.75" x14ac:dyDescent="0.25">
      <c r="A45" s="11"/>
    </row>
    <row r="46" spans="1:10" ht="15.75" x14ac:dyDescent="0.25">
      <c r="A46" s="11"/>
    </row>
    <row r="66" spans="4:6" x14ac:dyDescent="0.25">
      <c r="D66" s="10"/>
      <c r="E66" s="10"/>
      <c r="F66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B252-23AF-471E-B17C-FFB1BDC724D7}">
  <dimension ref="A1"/>
  <sheetViews>
    <sheetView workbookViewId="0">
      <selection activeCell="AA18" sqref="AA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581-F581-42D7-98A8-BB9206F50AA5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2EF8-0B7B-44F7-B824-5ED664FB6FC2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8B29-ED71-420E-8A64-FA2AA6ABEE2B}">
  <dimension ref="A1"/>
  <sheetViews>
    <sheetView workbookViewId="0">
      <selection activeCell="K1" sqref="K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31A0-6350-4514-B29D-0679936E1901}">
  <dimension ref="A1"/>
  <sheetViews>
    <sheetView topLeftCell="A22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C8EB-9C30-4946-9AC0-07F9757B988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Sheet6</vt:lpstr>
      <vt:lpstr>Sheet5</vt:lpstr>
      <vt:lpstr>Sheet4</vt:lpstr>
      <vt:lpstr>Sheet2</vt:lpstr>
      <vt:lpstr>Sheet3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2023-11-21T11:18:17Z</dcterms:modified>
</cp:coreProperties>
</file>