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DB0D6DA-004A-49FF-9090-B1B41D01DDA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2 Report " sheetId="12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8" sheetId="11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5" i="12" l="1"/>
  <c r="L45" i="12"/>
  <c r="I45" i="12"/>
  <c r="J45" i="12" s="1"/>
  <c r="K45" i="12"/>
  <c r="Q34" i="12"/>
  <c r="E44" i="12"/>
  <c r="F44" i="12" s="1"/>
  <c r="E43" i="12"/>
  <c r="F43" i="12" s="1"/>
  <c r="E42" i="12"/>
  <c r="F42" i="12" s="1"/>
  <c r="I42" i="12" s="1"/>
  <c r="E41" i="12"/>
  <c r="F41" i="12" s="1"/>
  <c r="E40" i="12"/>
  <c r="F40" i="12" s="1"/>
  <c r="E39" i="12"/>
  <c r="F39" i="12" s="1"/>
  <c r="E38" i="12"/>
  <c r="F38" i="12" s="1"/>
  <c r="E37" i="12"/>
  <c r="F37" i="12" s="1"/>
  <c r="E36" i="12"/>
  <c r="F36" i="12" s="1"/>
  <c r="E35" i="12"/>
  <c r="F35" i="12" s="1"/>
  <c r="E34" i="12"/>
  <c r="F34" i="12" s="1"/>
  <c r="G34" i="12" s="1"/>
  <c r="L34" i="12" s="1"/>
  <c r="E33" i="12"/>
  <c r="F33" i="12" s="1"/>
  <c r="E32" i="12"/>
  <c r="F32" i="12" s="1"/>
  <c r="E31" i="12"/>
  <c r="F31" i="12" s="1"/>
  <c r="E30" i="12"/>
  <c r="F30" i="12" s="1"/>
  <c r="E29" i="12"/>
  <c r="F29" i="12" s="1"/>
  <c r="E28" i="12"/>
  <c r="F28" i="12" s="1"/>
  <c r="E27" i="12"/>
  <c r="F27" i="12" s="1"/>
  <c r="E26" i="12"/>
  <c r="F26" i="12" s="1"/>
  <c r="G26" i="12" s="1"/>
  <c r="L26" i="12" s="1"/>
  <c r="E25" i="12"/>
  <c r="F25" i="12" s="1"/>
  <c r="E24" i="12"/>
  <c r="F24" i="12" s="1"/>
  <c r="E23" i="12"/>
  <c r="F23" i="12" s="1"/>
  <c r="E22" i="12"/>
  <c r="F22" i="12" s="1"/>
  <c r="M17" i="12"/>
  <c r="E16" i="12"/>
  <c r="F16" i="12" s="1"/>
  <c r="E15" i="12"/>
  <c r="F15" i="12" s="1"/>
  <c r="E14" i="12"/>
  <c r="F14" i="12" s="1"/>
  <c r="E13" i="12"/>
  <c r="F13" i="12" s="1"/>
  <c r="I13" i="12" s="1"/>
  <c r="E12" i="12"/>
  <c r="F12" i="12" s="1"/>
  <c r="E11" i="12"/>
  <c r="F11" i="12" s="1"/>
  <c r="F10" i="12"/>
  <c r="G10" i="12" s="1"/>
  <c r="L10" i="12" s="1"/>
  <c r="E10" i="12"/>
  <c r="E9" i="12"/>
  <c r="F9" i="12" s="1"/>
  <c r="E8" i="12"/>
  <c r="F8" i="12" s="1"/>
  <c r="E7" i="12"/>
  <c r="F7" i="12" s="1"/>
  <c r="E6" i="12"/>
  <c r="F6" i="12" s="1"/>
  <c r="E5" i="12"/>
  <c r="F5" i="12" s="1"/>
  <c r="I5" i="12" s="1"/>
  <c r="F4" i="12"/>
  <c r="I4" i="12" s="1"/>
  <c r="E4" i="12"/>
  <c r="N42" i="1"/>
  <c r="U24" i="1"/>
  <c r="V24" i="1" s="1"/>
  <c r="R24" i="1"/>
  <c r="R23" i="1"/>
  <c r="R22" i="1"/>
  <c r="H6" i="1"/>
  <c r="M6" i="1" s="1"/>
  <c r="H9" i="1"/>
  <c r="M9" i="1" s="1"/>
  <c r="H25" i="1"/>
  <c r="M25" i="1" s="1"/>
  <c r="W21" i="1"/>
  <c r="X21" i="1" s="1"/>
  <c r="U21" i="1"/>
  <c r="R21" i="1"/>
  <c r="X20" i="1"/>
  <c r="U20" i="1"/>
  <c r="R20" i="1"/>
  <c r="U19" i="1"/>
  <c r="R19" i="1"/>
  <c r="U13" i="1"/>
  <c r="T13" i="1"/>
  <c r="V12" i="1"/>
  <c r="U12" i="1"/>
  <c r="T12" i="1"/>
  <c r="S12" i="1"/>
  <c r="V11" i="1"/>
  <c r="U11" i="1"/>
  <c r="T11" i="1"/>
  <c r="S11" i="1"/>
  <c r="V10" i="1"/>
  <c r="U10" i="1"/>
  <c r="T10" i="1"/>
  <c r="S10" i="1"/>
  <c r="U9" i="1"/>
  <c r="T9" i="1"/>
  <c r="S9" i="1"/>
  <c r="V8" i="1"/>
  <c r="U8" i="1"/>
  <c r="T8" i="1"/>
  <c r="S8" i="1"/>
  <c r="V7" i="1"/>
  <c r="U7" i="1"/>
  <c r="T7" i="1"/>
  <c r="S7" i="1"/>
  <c r="F29" i="1"/>
  <c r="G29" i="1" s="1"/>
  <c r="J29" i="1" s="1"/>
  <c r="F28" i="1"/>
  <c r="G28" i="1" s="1"/>
  <c r="J28" i="1" s="1"/>
  <c r="F27" i="1"/>
  <c r="G27" i="1" s="1"/>
  <c r="J27" i="1" s="1"/>
  <c r="L27" i="1" s="1"/>
  <c r="F26" i="1"/>
  <c r="G26" i="1" s="1"/>
  <c r="J26" i="1" s="1"/>
  <c r="K26" i="1" s="1"/>
  <c r="F25" i="1"/>
  <c r="G25" i="1" s="1"/>
  <c r="J25" i="1" s="1"/>
  <c r="F24" i="1"/>
  <c r="G24" i="1" s="1"/>
  <c r="J24" i="1" s="1"/>
  <c r="F23" i="1"/>
  <c r="G23" i="1" s="1"/>
  <c r="J23" i="1" s="1"/>
  <c r="K23" i="1" s="1"/>
  <c r="F22" i="1"/>
  <c r="G22" i="1" s="1"/>
  <c r="J22" i="1" s="1"/>
  <c r="F21" i="1"/>
  <c r="G21" i="1" s="1"/>
  <c r="J21" i="1" s="1"/>
  <c r="K21" i="1" s="1"/>
  <c r="F20" i="1"/>
  <c r="G20" i="1" s="1"/>
  <c r="J20" i="1" s="1"/>
  <c r="F19" i="1"/>
  <c r="G19" i="1" s="1"/>
  <c r="J19" i="1" s="1"/>
  <c r="K19" i="1" s="1"/>
  <c r="F18" i="1"/>
  <c r="G18" i="1" s="1"/>
  <c r="J18" i="1" s="1"/>
  <c r="F17" i="1"/>
  <c r="G17" i="1" s="1"/>
  <c r="J17" i="1" s="1"/>
  <c r="K17" i="1" s="1"/>
  <c r="F16" i="1"/>
  <c r="G16" i="1" s="1"/>
  <c r="J16" i="1" s="1"/>
  <c r="F15" i="1"/>
  <c r="G15" i="1" s="1"/>
  <c r="J15" i="1" s="1"/>
  <c r="K15" i="1" s="1"/>
  <c r="F14" i="1"/>
  <c r="G14" i="1" s="1"/>
  <c r="J14" i="1" s="1"/>
  <c r="F13" i="1"/>
  <c r="G13" i="1" s="1"/>
  <c r="J13" i="1" s="1"/>
  <c r="K13" i="1" s="1"/>
  <c r="F12" i="1"/>
  <c r="G12" i="1" s="1"/>
  <c r="J12" i="1" s="1"/>
  <c r="F11" i="1"/>
  <c r="G11" i="1" s="1"/>
  <c r="J11" i="1" s="1"/>
  <c r="K11" i="1" s="1"/>
  <c r="F10" i="1"/>
  <c r="G10" i="1" s="1"/>
  <c r="J10" i="1" s="1"/>
  <c r="F9" i="1"/>
  <c r="G9" i="1" s="1"/>
  <c r="J9" i="1" s="1"/>
  <c r="K9" i="1" s="1"/>
  <c r="F8" i="1"/>
  <c r="G8" i="1" s="1"/>
  <c r="J8" i="1" s="1"/>
  <c r="K8" i="1" s="1"/>
  <c r="F7" i="1"/>
  <c r="G7" i="1" s="1"/>
  <c r="J7" i="1" s="1"/>
  <c r="K7" i="1" s="1"/>
  <c r="F41" i="1"/>
  <c r="G41" i="1" s="1"/>
  <c r="J41" i="1" s="1"/>
  <c r="F40" i="1"/>
  <c r="G40" i="1" s="1"/>
  <c r="J40" i="1" s="1"/>
  <c r="F39" i="1"/>
  <c r="G39" i="1" s="1"/>
  <c r="J39" i="1" s="1"/>
  <c r="L39" i="1" s="1"/>
  <c r="F38" i="1"/>
  <c r="G38" i="1" s="1"/>
  <c r="J38" i="1" s="1"/>
  <c r="K38" i="1" s="1"/>
  <c r="F37" i="1"/>
  <c r="G37" i="1" s="1"/>
  <c r="J37" i="1" s="1"/>
  <c r="F36" i="1"/>
  <c r="G36" i="1" s="1"/>
  <c r="J36" i="1" s="1"/>
  <c r="F35" i="1"/>
  <c r="G35" i="1" s="1"/>
  <c r="J35" i="1" s="1"/>
  <c r="L35" i="1" s="1"/>
  <c r="F34" i="1"/>
  <c r="G34" i="1" s="1"/>
  <c r="J34" i="1" s="1"/>
  <c r="K34" i="1" s="1"/>
  <c r="F33" i="1"/>
  <c r="G33" i="1" s="1"/>
  <c r="J33" i="1" s="1"/>
  <c r="F32" i="1"/>
  <c r="G32" i="1" s="1"/>
  <c r="J32" i="1" s="1"/>
  <c r="F31" i="1"/>
  <c r="G31" i="1" s="1"/>
  <c r="J31" i="1" s="1"/>
  <c r="L31" i="1" s="1"/>
  <c r="F30" i="1"/>
  <c r="F6" i="1"/>
  <c r="G6" i="1" s="1"/>
  <c r="J6" i="1" s="1"/>
  <c r="B18" i="1"/>
  <c r="G35" i="12" l="1"/>
  <c r="L35" i="12" s="1"/>
  <c r="I35" i="12"/>
  <c r="K35" i="12" s="1"/>
  <c r="G27" i="12"/>
  <c r="L27" i="12" s="1"/>
  <c r="I27" i="12"/>
  <c r="J27" i="12" s="1"/>
  <c r="K42" i="12"/>
  <c r="J42" i="12"/>
  <c r="G36" i="12"/>
  <c r="L36" i="12" s="1"/>
  <c r="I36" i="12"/>
  <c r="I37" i="12"/>
  <c r="G37" i="12"/>
  <c r="L37" i="12" s="1"/>
  <c r="I22" i="12"/>
  <c r="G22" i="12"/>
  <c r="L22" i="12" s="1"/>
  <c r="I38" i="12"/>
  <c r="G38" i="12"/>
  <c r="L38" i="12" s="1"/>
  <c r="G23" i="12"/>
  <c r="L23" i="12" s="1"/>
  <c r="I23" i="12"/>
  <c r="I39" i="12"/>
  <c r="G39" i="12"/>
  <c r="L39" i="12" s="1"/>
  <c r="I24" i="12"/>
  <c r="G24" i="12"/>
  <c r="L24" i="12" s="1"/>
  <c r="G28" i="12"/>
  <c r="L28" i="12" s="1"/>
  <c r="I28" i="12"/>
  <c r="I40" i="12"/>
  <c r="G40" i="12"/>
  <c r="L40" i="12" s="1"/>
  <c r="G31" i="12"/>
  <c r="L31" i="12" s="1"/>
  <c r="I31" i="12"/>
  <c r="G33" i="12"/>
  <c r="L33" i="12" s="1"/>
  <c r="I33" i="12"/>
  <c r="G44" i="12"/>
  <c r="L44" i="12" s="1"/>
  <c r="I44" i="12"/>
  <c r="I25" i="12"/>
  <c r="G25" i="12"/>
  <c r="L25" i="12" s="1"/>
  <c r="I29" i="12"/>
  <c r="G29" i="12"/>
  <c r="L29" i="12" s="1"/>
  <c r="I41" i="12"/>
  <c r="G41" i="12"/>
  <c r="L41" i="12" s="1"/>
  <c r="G32" i="12"/>
  <c r="L32" i="12" s="1"/>
  <c r="I32" i="12"/>
  <c r="G43" i="12"/>
  <c r="L43" i="12" s="1"/>
  <c r="I43" i="12"/>
  <c r="I30" i="12"/>
  <c r="G30" i="12"/>
  <c r="L30" i="12" s="1"/>
  <c r="G42" i="12"/>
  <c r="L42" i="12" s="1"/>
  <c r="I26" i="12"/>
  <c r="I34" i="12"/>
  <c r="K27" i="12"/>
  <c r="J35" i="12"/>
  <c r="I16" i="12"/>
  <c r="G16" i="12"/>
  <c r="L16" i="12" s="1"/>
  <c r="G11" i="12"/>
  <c r="L11" i="12" s="1"/>
  <c r="I11" i="12"/>
  <c r="K5" i="12"/>
  <c r="J5" i="12"/>
  <c r="G12" i="12"/>
  <c r="L12" i="12" s="1"/>
  <c r="I12" i="12"/>
  <c r="G6" i="12"/>
  <c r="L6" i="12" s="1"/>
  <c r="I6" i="12"/>
  <c r="K4" i="12"/>
  <c r="J4" i="12"/>
  <c r="I7" i="12"/>
  <c r="G7" i="12"/>
  <c r="L7" i="12" s="1"/>
  <c r="J13" i="12"/>
  <c r="K13" i="12"/>
  <c r="I8" i="12"/>
  <c r="G8" i="12"/>
  <c r="L8" i="12" s="1"/>
  <c r="I14" i="12"/>
  <c r="G14" i="12"/>
  <c r="L14" i="12" s="1"/>
  <c r="I9" i="12"/>
  <c r="G9" i="12"/>
  <c r="L9" i="12" s="1"/>
  <c r="I15" i="12"/>
  <c r="G15" i="12"/>
  <c r="L15" i="12" s="1"/>
  <c r="I10" i="12"/>
  <c r="G4" i="12"/>
  <c r="L4" i="12" s="1"/>
  <c r="G5" i="12"/>
  <c r="L5" i="12" s="1"/>
  <c r="G13" i="12"/>
  <c r="L13" i="12" s="1"/>
  <c r="H16" i="1"/>
  <c r="M16" i="1" s="1"/>
  <c r="H13" i="1"/>
  <c r="M13" i="1" s="1"/>
  <c r="H12" i="1"/>
  <c r="M12" i="1" s="1"/>
  <c r="H24" i="1"/>
  <c r="M24" i="1" s="1"/>
  <c r="H8" i="1"/>
  <c r="M8" i="1" s="1"/>
  <c r="H21" i="1"/>
  <c r="M21" i="1" s="1"/>
  <c r="H29" i="1"/>
  <c r="M29" i="1" s="1"/>
  <c r="H20" i="1"/>
  <c r="M20" i="1" s="1"/>
  <c r="H17" i="1"/>
  <c r="M17" i="1" s="1"/>
  <c r="V19" i="1"/>
  <c r="H7" i="1"/>
  <c r="M7" i="1" s="1"/>
  <c r="H23" i="1"/>
  <c r="M23" i="1" s="1"/>
  <c r="H19" i="1"/>
  <c r="M19" i="1" s="1"/>
  <c r="H15" i="1"/>
  <c r="M15" i="1" s="1"/>
  <c r="H11" i="1"/>
  <c r="M11" i="1" s="1"/>
  <c r="H41" i="1"/>
  <c r="M41" i="1" s="1"/>
  <c r="H37" i="1"/>
  <c r="M37" i="1" s="1"/>
  <c r="H33" i="1"/>
  <c r="M33" i="1" s="1"/>
  <c r="H26" i="1"/>
  <c r="M26" i="1" s="1"/>
  <c r="H22" i="1"/>
  <c r="M22" i="1" s="1"/>
  <c r="H18" i="1"/>
  <c r="M18" i="1" s="1"/>
  <c r="H14" i="1"/>
  <c r="M14" i="1" s="1"/>
  <c r="H10" i="1"/>
  <c r="M10" i="1" s="1"/>
  <c r="H40" i="1"/>
  <c r="M40" i="1" s="1"/>
  <c r="H36" i="1"/>
  <c r="M36" i="1" s="1"/>
  <c r="H32" i="1"/>
  <c r="M32" i="1" s="1"/>
  <c r="H28" i="1"/>
  <c r="M28" i="1" s="1"/>
  <c r="H38" i="1"/>
  <c r="M38" i="1" s="1"/>
  <c r="H34" i="1"/>
  <c r="M34" i="1" s="1"/>
  <c r="H39" i="1"/>
  <c r="M39" i="1" s="1"/>
  <c r="H35" i="1"/>
  <c r="M35" i="1" s="1"/>
  <c r="H31" i="1"/>
  <c r="M31" i="1" s="1"/>
  <c r="H27" i="1"/>
  <c r="M27" i="1" s="1"/>
  <c r="K12" i="1"/>
  <c r="L12" i="1"/>
  <c r="K16" i="1"/>
  <c r="L16" i="1"/>
  <c r="K20" i="1"/>
  <c r="L20" i="1"/>
  <c r="L24" i="1"/>
  <c r="K24" i="1"/>
  <c r="S13" i="1"/>
  <c r="V20" i="1"/>
  <c r="K32" i="1"/>
  <c r="L32" i="1"/>
  <c r="K36" i="1"/>
  <c r="L36" i="1"/>
  <c r="K40" i="1"/>
  <c r="L40" i="1"/>
  <c r="K28" i="1"/>
  <c r="L28" i="1"/>
  <c r="L6" i="1"/>
  <c r="K6" i="1"/>
  <c r="K33" i="1"/>
  <c r="L33" i="1"/>
  <c r="K41" i="1"/>
  <c r="L41" i="1"/>
  <c r="K25" i="1"/>
  <c r="L25" i="1"/>
  <c r="K29" i="1"/>
  <c r="L29" i="1"/>
  <c r="K37" i="1"/>
  <c r="L37" i="1"/>
  <c r="L10" i="1"/>
  <c r="K10" i="1"/>
  <c r="L14" i="1"/>
  <c r="K14" i="1"/>
  <c r="L18" i="1"/>
  <c r="K18" i="1"/>
  <c r="L22" i="1"/>
  <c r="K22" i="1"/>
  <c r="V21" i="1"/>
  <c r="L23" i="1"/>
  <c r="L19" i="1"/>
  <c r="L15" i="1"/>
  <c r="L11" i="1"/>
  <c r="K39" i="1"/>
  <c r="K35" i="1"/>
  <c r="K31" i="1"/>
  <c r="K27" i="1"/>
  <c r="L38" i="1"/>
  <c r="L34" i="1"/>
  <c r="L26" i="1"/>
  <c r="L8" i="1"/>
  <c r="L21" i="1"/>
  <c r="L17" i="1"/>
  <c r="L13" i="1"/>
  <c r="L9" i="1"/>
  <c r="L7" i="1"/>
  <c r="G30" i="1"/>
  <c r="I17" i="12" l="1"/>
  <c r="J17" i="12"/>
  <c r="K17" i="12"/>
  <c r="L17" i="12"/>
  <c r="K37" i="12"/>
  <c r="J37" i="12"/>
  <c r="K28" i="12"/>
  <c r="J28" i="12"/>
  <c r="J44" i="12"/>
  <c r="K44" i="12"/>
  <c r="K23" i="12"/>
  <c r="J23" i="12"/>
  <c r="K41" i="12"/>
  <c r="J41" i="12"/>
  <c r="J34" i="12"/>
  <c r="K34" i="12"/>
  <c r="J30" i="12"/>
  <c r="K30" i="12"/>
  <c r="K29" i="12"/>
  <c r="J29" i="12"/>
  <c r="J38" i="12"/>
  <c r="K38" i="12"/>
  <c r="K31" i="12"/>
  <c r="J31" i="12"/>
  <c r="K39" i="12"/>
  <c r="J39" i="12"/>
  <c r="J43" i="12"/>
  <c r="K43" i="12"/>
  <c r="K24" i="12"/>
  <c r="J24" i="12"/>
  <c r="K32" i="12"/>
  <c r="J32" i="12"/>
  <c r="J33" i="12"/>
  <c r="K33" i="12"/>
  <c r="J26" i="12"/>
  <c r="K26" i="12"/>
  <c r="K36" i="12"/>
  <c r="J36" i="12"/>
  <c r="J25" i="12"/>
  <c r="K25" i="12"/>
  <c r="K40" i="12"/>
  <c r="J40" i="12"/>
  <c r="J22" i="12"/>
  <c r="K22" i="12"/>
  <c r="J14" i="12"/>
  <c r="K14" i="12"/>
  <c r="J12" i="12"/>
  <c r="K12" i="12"/>
  <c r="K10" i="12"/>
  <c r="J10" i="12"/>
  <c r="K11" i="12"/>
  <c r="J11" i="12"/>
  <c r="J8" i="12"/>
  <c r="K8" i="12"/>
  <c r="K7" i="12"/>
  <c r="J7" i="12"/>
  <c r="J6" i="12"/>
  <c r="K6" i="12"/>
  <c r="K15" i="12"/>
  <c r="J15" i="12"/>
  <c r="K9" i="12"/>
  <c r="J9" i="12"/>
  <c r="K16" i="12"/>
  <c r="J16" i="12"/>
  <c r="J30" i="1"/>
  <c r="K30" i="1" s="1"/>
  <c r="H30" i="1"/>
  <c r="M30" i="1" s="1"/>
  <c r="M42" i="1" s="1"/>
  <c r="L30" i="1"/>
  <c r="J42" i="1"/>
  <c r="B10" i="1"/>
  <c r="B11" i="1" s="1"/>
  <c r="B8" i="1"/>
  <c r="B6" i="1"/>
  <c r="B5" i="1"/>
  <c r="B14" i="1" s="1"/>
  <c r="L42" i="1" l="1"/>
  <c r="K42" i="1"/>
  <c r="B12" i="1"/>
  <c r="B13" i="1" s="1"/>
  <c r="B15" i="1" s="1"/>
  <c r="B17" i="1" s="1"/>
  <c r="B19" i="1" l="1"/>
  <c r="G3" i="1" l="1"/>
</calcChain>
</file>

<file path=xl/sharedStrings.xml><?xml version="1.0" encoding="utf-8"?>
<sst xmlns="http://schemas.openxmlformats.org/spreadsheetml/2006/main" count="62" uniqueCount="33">
  <si>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</si>
  <si>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</si>
  <si>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</si>
  <si>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</si>
  <si>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</si>
  <si>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</si>
  <si>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</si>
  <si>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</si>
  <si>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</si>
  <si>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</si>
  <si>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</si>
  <si>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</si>
  <si>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</si>
  <si>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</si>
  <si>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</si>
  <si>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</si>
  <si>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</si>
  <si>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</si>
  <si>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</si>
  <si>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</si>
  <si>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</si>
  <si>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</si>
  <si>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</si>
  <si>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Flat No.</t>
  </si>
  <si>
    <t>RV</t>
  </si>
  <si>
    <t>DV</t>
  </si>
  <si>
    <t>Carpet Area in Sq. Mt.</t>
  </si>
  <si>
    <t>Carpet Area in Sq. Ft.</t>
  </si>
  <si>
    <t>Total Value</t>
  </si>
  <si>
    <t>Average</t>
  </si>
  <si>
    <t>Built up Area in Sq. Ft.</t>
  </si>
  <si>
    <t>Patel</t>
  </si>
  <si>
    <t>SR.No.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</si>
</sst>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b/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5" fillId="0" borderId="0" xfId="0" applyFont="1"/>
    <xf numFmtId="0" fontId="0" fillId="0" borderId="1" xfId="0" applyBorder="1"/>
    <xf numFmtId="43" fontId="0" fillId="0" borderId="1" xfId="0" applyNumberFormat="1" applyBorder="1"/>
    <xf numFmtId="0" fontId="5" fillId="0" borderId="4" xfId="0" applyFont="1" applyBorder="1"/>
    <xf numFmtId="43" fontId="5" fillId="0" borderId="0" xfId="0" applyNumberFormat="1" applyFont="1"/>
    <xf numFmtId="0" fontId="6" fillId="0" borderId="0" xfId="2" applyFill="1" applyBorder="1" applyAlignment="1" applyProtection="1"/>
    <xf numFmtId="0" fontId="7" fillId="0" borderId="1" xfId="0" applyFont="1" applyBorder="1"/>
    <xf numFmtId="0" fontId="8" fillId="0" borderId="1" xfId="0" applyFont="1" applyBorder="1" applyAlignment="1">
      <alignment horizontal="center"/>
    </xf>
    <xf numFmtId="43" fontId="7" fillId="0" borderId="1" xfId="0" applyNumberFormat="1" applyFont="1" applyBorder="1"/>
    <xf numFmtId="0" fontId="8" fillId="0" borderId="1" xfId="0" applyFont="1" applyBorder="1" applyAlignment="1">
      <alignment horizontal="center" wrapText="1"/>
    </xf>
    <xf numFmtId="0" fontId="4" fillId="0" borderId="0" xfId="0" applyFont="1"/>
    <xf numFmtId="0" fontId="2" fillId="0" borderId="0" xfId="0" applyFont="1"/>
    <xf numFmtId="0" fontId="0" fillId="0" borderId="0" xfId="0" applyAlignment="1">
      <alignment wrapText="1"/>
    </xf>
    <xf numFmtId="0" fontId="2" fillId="0" borderId="0" xfId="1" applyNumberFormat="1" applyFont="1" applyBorder="1"/>
    <xf numFmtId="0" fontId="0" fillId="0" borderId="1" xfId="0" applyBorder="1" applyAlignment="1">
      <alignment horizontal="center"/>
    </xf>
    <xf numFmtId="43" fontId="3" fillId="0" borderId="1" xfId="1" applyFont="1" applyBorder="1"/>
    <xf numFmtId="43" fontId="2" fillId="0" borderId="1" xfId="1" applyFont="1" applyBorder="1"/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43" fontId="7" fillId="0" borderId="1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43" fontId="11" fillId="0" borderId="1" xfId="0" applyNumberFormat="1" applyFont="1" applyBorder="1" applyAlignment="1">
      <alignment horizontal="center"/>
    </xf>
    <xf numFmtId="164" fontId="10" fillId="0" borderId="1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164" fontId="11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/>
    </xf>
    <xf numFmtId="43" fontId="0" fillId="0" borderId="1" xfId="0" applyNumberFormat="1" applyBorder="1" applyAlignment="1">
      <alignment horizontal="center"/>
    </xf>
    <xf numFmtId="0" fontId="12" fillId="0" borderId="1" xfId="0" applyFont="1" applyBorder="1"/>
    <xf numFmtId="43" fontId="12" fillId="0" borderId="1" xfId="1" applyFont="1" applyFill="1" applyBorder="1"/>
    <xf numFmtId="0" fontId="12" fillId="0" borderId="1" xfId="0" applyFont="1" applyBorder="1" applyAlignment="1">
      <alignment wrapText="1"/>
    </xf>
    <xf numFmtId="10" fontId="12" fillId="0" borderId="1" xfId="0" applyNumberFormat="1" applyFont="1" applyBorder="1"/>
    <xf numFmtId="0" fontId="13" fillId="0" borderId="1" xfId="0" applyFont="1" applyBorder="1"/>
    <xf numFmtId="43" fontId="13" fillId="0" borderId="1" xfId="0" applyNumberFormat="1" applyFont="1" applyBorder="1"/>
    <xf numFmtId="43" fontId="7" fillId="0" borderId="5" xfId="0" applyNumberFormat="1" applyFont="1" applyBorder="1"/>
    <xf numFmtId="0" fontId="7" fillId="0" borderId="5" xfId="1" applyNumberFormat="1" applyFont="1" applyBorder="1"/>
    <xf numFmtId="10" fontId="7" fillId="0" borderId="5" xfId="1" applyNumberFormat="1" applyFont="1" applyBorder="1"/>
    <xf numFmtId="43" fontId="7" fillId="0" borderId="5" xfId="1" applyFont="1" applyBorder="1"/>
    <xf numFmtId="0" fontId="10" fillId="0" borderId="5" xfId="0" applyFont="1" applyBorder="1"/>
    <xf numFmtId="43" fontId="10" fillId="0" borderId="5" xfId="0" applyNumberFormat="1" applyFont="1" applyBorder="1"/>
    <xf numFmtId="43" fontId="8" fillId="0" borderId="5" xfId="0" applyNumberFormat="1" applyFont="1" applyBorder="1"/>
    <xf numFmtId="164" fontId="10" fillId="0" borderId="1" xfId="0" applyNumberFormat="1" applyFont="1" applyBorder="1" applyAlignment="1">
      <alignment horizontal="center" vertical="center" wrapText="1"/>
    </xf>
    <xf numFmtId="0" fontId="2" fillId="0" borderId="6" xfId="1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0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164" fontId="7" fillId="0" borderId="1" xfId="0" applyNumberFormat="1" applyFont="1" applyBorder="1"/>
    <xf numFmtId="164" fontId="7" fillId="0" borderId="1" xfId="1" applyNumberFormat="1" applyFont="1" applyBorder="1"/>
    <xf numFmtId="0" fontId="14" fillId="0" borderId="1" xfId="0" applyFont="1" applyBorder="1"/>
    <xf numFmtId="164" fontId="14" fillId="0" borderId="1" xfId="0" applyNumberFormat="1" applyFont="1" applyBorder="1"/>
    <xf numFmtId="164" fontId="14" fillId="0" borderId="1" xfId="0" applyNumberFormat="1" applyFont="1" applyFill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5AEF03-B2A5-9400-3E15-2DADC0F8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306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240200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4ABCF-8662-F9C4-D9AE-5105B8C9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70600" cy="7973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335293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03495E-0AE2-F1D8-AFEA-27504B775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46493" cy="8545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259083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E94417-01C5-8DF8-ECAE-D44BC881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70283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526075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478BBF-0E7E-E7DB-4879-CDE1C1C75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6075" cy="90404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278476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88DA83-1D2D-773F-7A04-01E0EC988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28076" cy="90690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438892</xdr:colOff>
      <xdr:row>35</xdr:row>
      <xdr:rowOff>115247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AF5A8D-2AC6-29EE-EE4B-831A9CD03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15692" cy="678274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553208</xdr:colOff>
      <xdr:row>36</xdr:row>
      <xdr:rowOff>143852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021C68-2E49-C659-FB79-798D35B05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430008" cy="700185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27</xdr:col>
      <xdr:colOff>448418</xdr:colOff>
      <xdr:row>36</xdr:row>
      <xdr:rowOff>134299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1C42C5-3D27-2A83-375D-125187E77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190500"/>
          <a:ext cx="5325218" cy="6801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8</xdr:col>
      <xdr:colOff>400787</xdr:colOff>
      <xdr:row>72</xdr:row>
      <xdr:rowOff>19957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76C860-EAEB-6303-E97B-7C0C7776E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239000"/>
          <a:ext cx="5277587" cy="649695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18</xdr:col>
      <xdr:colOff>496050</xdr:colOff>
      <xdr:row>73</xdr:row>
      <xdr:rowOff>124799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E57C121-0D26-A48A-3A43-28D10D608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7048500"/>
          <a:ext cx="5372850" cy="6982799"/>
        </a:xfrm>
        <a:prstGeom prst="rect">
          <a:avLst/>
        </a:prstGeom>
        <a:solidFill>
          <a:schemeClr val="accent2"/>
        </a:solidFill>
        <a:ln w="12700">
          <a:solidFill>
            <a:srgbClr val="FF0000"/>
          </a:solidFill>
        </a:ln>
      </xdr:spPr>
    </xdr:pic>
    <xdr:clientData/>
  </xdr:twoCellAnchor>
  <xdr:twoCellAnchor editAs="oneCell">
    <xdr:from>
      <xdr:col>20</xdr:col>
      <xdr:colOff>0</xdr:colOff>
      <xdr:row>38</xdr:row>
      <xdr:rowOff>0</xdr:rowOff>
    </xdr:from>
    <xdr:to>
      <xdr:col>28</xdr:col>
      <xdr:colOff>467471</xdr:colOff>
      <xdr:row>74</xdr:row>
      <xdr:rowOff>77168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D9F05B-748A-417E-98F0-19DA1324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0" y="7239000"/>
          <a:ext cx="5344271" cy="6935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9</xdr:col>
      <xdr:colOff>476997</xdr:colOff>
      <xdr:row>109</xdr:row>
      <xdr:rowOff>877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C11612E-F7CC-F8FA-3594-49CB41F9B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14478000"/>
          <a:ext cx="5353797" cy="6287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93"/>
  <sheetViews>
    <sheetView tabSelected="1" topLeftCell="D1" zoomScaleNormal="100" workbookViewId="0">
      <selection activeCell="R20" sqref="R20"/>
    </sheetView>
  </sheetViews>
  <sheetFormatPr defaultRowHeight="15" x14ac:dyDescent="0.25"/>
  <cols>
    <col min="1" max="1" width="21.7109375" bestFit="1" customWidth="1"/>
    <col min="2" max="2" width="15.5703125" style="6" bestFit="1" customWidth="1"/>
    <col min="3" max="3" width="18.28515625" customWidth="1"/>
    <col min="4" max="4" width="8" customWidth="1"/>
    <col min="5" max="5" width="15.85546875" customWidth="1"/>
    <col min="6" max="6" width="11.28515625" customWidth="1"/>
    <col min="7" max="8" width="9.42578125" customWidth="1"/>
    <col min="9" max="9" width="15.42578125" bestFit="1" customWidth="1"/>
    <col min="10" max="10" width="12.140625" bestFit="1" customWidth="1"/>
    <col min="11" max="11" width="13.28515625" customWidth="1"/>
    <col min="12" max="12" width="12.140625" bestFit="1" customWidth="1"/>
    <col min="13" max="13" width="11.140625" bestFit="1" customWidth="1"/>
    <col min="14" max="14" width="10.140625" bestFit="1" customWidth="1"/>
    <col min="15" max="15" width="14.28515625" bestFit="1" customWidth="1"/>
    <col min="16" max="16" width="11.5703125" bestFit="1" customWidth="1"/>
    <col min="18" max="18" width="12.5703125" bestFit="1" customWidth="1"/>
    <col min="19" max="19" width="18.85546875" bestFit="1" customWidth="1"/>
    <col min="20" max="20" width="19.85546875" bestFit="1" customWidth="1"/>
    <col min="24" max="24" width="10" bestFit="1" customWidth="1"/>
  </cols>
  <sheetData>
    <row r="1" spans="1:23" ht="12" customHeight="1" x14ac:dyDescent="0.25">
      <c r="A1" s="1"/>
      <c r="B1" s="9"/>
      <c r="E1" s="1"/>
      <c r="F1" s="2"/>
      <c r="G1" s="2"/>
    </row>
    <row r="2" spans="1:23" ht="16.5" x14ac:dyDescent="0.3">
      <c r="A2" s="12"/>
      <c r="B2" s="15"/>
      <c r="C2" s="13"/>
      <c r="D2" s="6"/>
      <c r="E2" s="7" t="s">
        <v>13</v>
      </c>
      <c r="F2" s="7"/>
      <c r="G2" s="7"/>
      <c r="H2" s="7"/>
      <c r="I2" s="7"/>
    </row>
    <row r="3" spans="1:23" ht="16.5" x14ac:dyDescent="0.3">
      <c r="A3" s="36" t="s">
        <v>0</v>
      </c>
      <c r="B3" s="37">
        <v>8000</v>
      </c>
      <c r="C3" s="14"/>
      <c r="D3" s="5"/>
      <c r="E3" s="7">
        <v>2020</v>
      </c>
      <c r="F3" s="21">
        <v>2023</v>
      </c>
      <c r="G3" s="22">
        <f>F3-E3</f>
        <v>3</v>
      </c>
      <c r="H3" s="22"/>
      <c r="I3" s="7"/>
      <c r="N3" s="3"/>
      <c r="O3" s="4"/>
    </row>
    <row r="4" spans="1:23" ht="33" x14ac:dyDescent="0.3">
      <c r="A4" s="38" t="s">
        <v>1</v>
      </c>
      <c r="B4" s="37">
        <v>2500</v>
      </c>
      <c r="C4" s="14"/>
      <c r="D4" s="5"/>
      <c r="E4" s="18"/>
      <c r="F4" s="3"/>
      <c r="G4" s="4"/>
      <c r="H4" s="4"/>
      <c r="L4" s="18"/>
      <c r="M4" s="18"/>
      <c r="N4" s="3"/>
      <c r="O4" s="4"/>
    </row>
    <row r="5" spans="1:23" ht="49.5" x14ac:dyDescent="0.3">
      <c r="A5" s="36" t="s">
        <v>2</v>
      </c>
      <c r="B5" s="37">
        <f>B3-B4</f>
        <v>5500</v>
      </c>
      <c r="C5" s="42"/>
      <c r="D5" s="24" t="s">
        <v>32</v>
      </c>
      <c r="E5" s="23" t="s">
        <v>23</v>
      </c>
      <c r="F5" s="24" t="s">
        <v>26</v>
      </c>
      <c r="G5" s="30" t="s">
        <v>27</v>
      </c>
      <c r="H5" s="30" t="s">
        <v>30</v>
      </c>
      <c r="I5" s="24" t="s">
        <v>17</v>
      </c>
      <c r="J5" s="23" t="s">
        <v>11</v>
      </c>
      <c r="K5" s="23" t="s">
        <v>24</v>
      </c>
      <c r="L5" s="25" t="s">
        <v>25</v>
      </c>
      <c r="M5" s="25" t="s">
        <v>12</v>
      </c>
      <c r="N5" s="49" t="s">
        <v>16</v>
      </c>
      <c r="O5" s="19"/>
      <c r="P5" t="s">
        <v>14</v>
      </c>
    </row>
    <row r="6" spans="1:23" ht="16.5" x14ac:dyDescent="0.3">
      <c r="A6" s="36" t="s">
        <v>3</v>
      </c>
      <c r="B6" s="37">
        <f>B4</f>
        <v>2500</v>
      </c>
      <c r="C6" s="42"/>
      <c r="D6" s="54">
        <v>1</v>
      </c>
      <c r="E6" s="26">
        <v>1004</v>
      </c>
      <c r="F6" s="27">
        <f t="shared" ref="F6:F41" si="0">32.96</f>
        <v>32.96</v>
      </c>
      <c r="G6" s="31">
        <f t="shared" ref="G6:G41" si="1">F6*10.764</f>
        <v>354.78143999999998</v>
      </c>
      <c r="H6" s="31">
        <f>G6*1.1</f>
        <v>390.25958400000002</v>
      </c>
      <c r="I6" s="34">
        <v>18000</v>
      </c>
      <c r="J6" s="28">
        <f>I6*G6</f>
        <v>6386065.9199999999</v>
      </c>
      <c r="K6" s="28">
        <f>J6*0.9</f>
        <v>5747459.3279999997</v>
      </c>
      <c r="L6" s="28">
        <f>J6*0.8</f>
        <v>5108852.7360000005</v>
      </c>
      <c r="M6" s="28">
        <f>H6*3000</f>
        <v>1170778.7520000001</v>
      </c>
      <c r="N6" s="55">
        <v>16000</v>
      </c>
      <c r="O6" s="50" t="s">
        <v>15</v>
      </c>
      <c r="P6" s="20" t="s">
        <v>20</v>
      </c>
      <c r="Q6" s="20"/>
      <c r="R6" s="20" t="s">
        <v>11</v>
      </c>
      <c r="S6" s="20" t="s">
        <v>17</v>
      </c>
      <c r="T6" s="7" t="s">
        <v>18</v>
      </c>
      <c r="U6" s="7" t="s">
        <v>19</v>
      </c>
      <c r="V6" s="7"/>
      <c r="W6" s="7"/>
    </row>
    <row r="7" spans="1:23" ht="16.5" x14ac:dyDescent="0.3">
      <c r="A7" s="36" t="s">
        <v>4</v>
      </c>
      <c r="B7" s="36">
        <v>0</v>
      </c>
      <c r="C7" s="43"/>
      <c r="D7" s="54">
        <v>2</v>
      </c>
      <c r="E7" s="26">
        <v>1601</v>
      </c>
      <c r="F7" s="27">
        <f t="shared" si="0"/>
        <v>32.96</v>
      </c>
      <c r="G7" s="32">
        <f t="shared" si="1"/>
        <v>354.78143999999998</v>
      </c>
      <c r="H7" s="31">
        <f>G7*1.1</f>
        <v>390.25958400000002</v>
      </c>
      <c r="I7" s="34">
        <v>18000</v>
      </c>
      <c r="J7" s="28">
        <f>I7*G7</f>
        <v>6386065.9199999999</v>
      </c>
      <c r="K7" s="28">
        <f>J7*0.9</f>
        <v>5747459.3279999997</v>
      </c>
      <c r="L7" s="28">
        <f>J7*0.8</f>
        <v>5108852.7360000005</v>
      </c>
      <c r="M7" s="28">
        <f>H7*3000</f>
        <v>1170778.7520000001</v>
      </c>
      <c r="N7" s="55">
        <v>16000</v>
      </c>
      <c r="O7" s="51">
        <v>349</v>
      </c>
      <c r="P7" s="20"/>
      <c r="Q7" s="20"/>
      <c r="R7" s="20">
        <v>6500000</v>
      </c>
      <c r="S7" s="35">
        <f t="shared" ref="S7:S12" si="2">R7/O7</f>
        <v>18624.641833810889</v>
      </c>
      <c r="T7" s="8" t="e">
        <f>R7/P7</f>
        <v>#DIV/0!</v>
      </c>
      <c r="U7" s="8" t="e">
        <f>R7/#REF!</f>
        <v>#REF!</v>
      </c>
      <c r="V7" s="7">
        <f>P7/O7</f>
        <v>0</v>
      </c>
      <c r="W7" s="7"/>
    </row>
    <row r="8" spans="1:23" ht="16.5" x14ac:dyDescent="0.3">
      <c r="A8" s="36" t="s">
        <v>5</v>
      </c>
      <c r="B8" s="36">
        <f>B9-B7</f>
        <v>60</v>
      </c>
      <c r="C8" s="43"/>
      <c r="D8" s="54">
        <v>3</v>
      </c>
      <c r="E8" s="26">
        <v>1602</v>
      </c>
      <c r="F8" s="27">
        <f t="shared" si="0"/>
        <v>32.96</v>
      </c>
      <c r="G8" s="32">
        <f t="shared" si="1"/>
        <v>354.78143999999998</v>
      </c>
      <c r="H8" s="31">
        <f t="shared" ref="H8:H26" si="3">G8*1.1</f>
        <v>390.25958400000002</v>
      </c>
      <c r="I8" s="34">
        <v>18000</v>
      </c>
      <c r="J8" s="28">
        <f t="shared" ref="J8:J24" si="4">I8*G8</f>
        <v>6386065.9199999999</v>
      </c>
      <c r="K8" s="28">
        <f t="shared" ref="K8:K42" si="5">J8*0.9</f>
        <v>5747459.3279999997</v>
      </c>
      <c r="L8" s="28">
        <f t="shared" ref="L8:L24" si="6">J8*0.8</f>
        <v>5108852.7360000005</v>
      </c>
      <c r="M8" s="28">
        <f t="shared" ref="M8:M41" si="7">H8*3000</f>
        <v>1170778.7520000001</v>
      </c>
      <c r="N8" s="55">
        <v>16000</v>
      </c>
      <c r="O8" s="51">
        <v>354</v>
      </c>
      <c r="P8" s="20"/>
      <c r="Q8" s="20"/>
      <c r="R8" s="20">
        <v>6499000</v>
      </c>
      <c r="S8" s="35">
        <f t="shared" si="2"/>
        <v>18358.757062146891</v>
      </c>
      <c r="T8" s="8" t="e">
        <f>R8/P8</f>
        <v>#DIV/0!</v>
      </c>
      <c r="U8" s="8" t="e">
        <f>R8/#REF!</f>
        <v>#REF!</v>
      </c>
      <c r="V8" s="7">
        <f>P8/O8</f>
        <v>0</v>
      </c>
      <c r="W8" s="7"/>
    </row>
    <row r="9" spans="1:23" ht="16.5" x14ac:dyDescent="0.3">
      <c r="A9" s="36" t="s">
        <v>6</v>
      </c>
      <c r="B9" s="36">
        <v>60</v>
      </c>
      <c r="C9" s="43"/>
      <c r="D9" s="54">
        <v>4</v>
      </c>
      <c r="E9" s="26">
        <v>1603</v>
      </c>
      <c r="F9" s="27">
        <f t="shared" si="0"/>
        <v>32.96</v>
      </c>
      <c r="G9" s="32">
        <f t="shared" si="1"/>
        <v>354.78143999999998</v>
      </c>
      <c r="H9" s="31">
        <f t="shared" si="3"/>
        <v>390.25958400000002</v>
      </c>
      <c r="I9" s="34">
        <v>18000</v>
      </c>
      <c r="J9" s="28">
        <f t="shared" si="4"/>
        <v>6386065.9199999999</v>
      </c>
      <c r="K9" s="28">
        <f t="shared" si="5"/>
        <v>5747459.3279999997</v>
      </c>
      <c r="L9" s="28">
        <f t="shared" si="6"/>
        <v>5108852.7360000005</v>
      </c>
      <c r="M9" s="28">
        <f t="shared" si="7"/>
        <v>1170778.7520000001</v>
      </c>
      <c r="N9" s="55">
        <v>16000</v>
      </c>
      <c r="O9" s="51">
        <v>354</v>
      </c>
      <c r="P9" s="20"/>
      <c r="Q9" s="20"/>
      <c r="R9" s="35">
        <v>7000000</v>
      </c>
      <c r="S9" s="35">
        <f t="shared" si="2"/>
        <v>19774.011299435027</v>
      </c>
      <c r="T9" s="8" t="e">
        <f t="shared" ref="T9:T13" si="8">R9/P9</f>
        <v>#DIV/0!</v>
      </c>
      <c r="U9" s="8" t="e">
        <f>R9/#REF!</f>
        <v>#REF!</v>
      </c>
      <c r="V9" s="7"/>
      <c r="W9" s="7"/>
    </row>
    <row r="10" spans="1:23" ht="19.5" customHeight="1" x14ac:dyDescent="0.3">
      <c r="A10" s="38" t="s">
        <v>7</v>
      </c>
      <c r="B10" s="36">
        <f>90*B7/B9</f>
        <v>0</v>
      </c>
      <c r="C10" s="43"/>
      <c r="D10" s="54">
        <v>5</v>
      </c>
      <c r="E10" s="26">
        <v>1604</v>
      </c>
      <c r="F10" s="29">
        <f t="shared" si="0"/>
        <v>32.96</v>
      </c>
      <c r="G10" s="33">
        <f t="shared" si="1"/>
        <v>354.78143999999998</v>
      </c>
      <c r="H10" s="31">
        <f t="shared" si="3"/>
        <v>390.25958400000002</v>
      </c>
      <c r="I10" s="34">
        <v>18000</v>
      </c>
      <c r="J10" s="28">
        <f t="shared" si="4"/>
        <v>6386065.9199999999</v>
      </c>
      <c r="K10" s="28">
        <f t="shared" si="5"/>
        <v>5747459.3279999997</v>
      </c>
      <c r="L10" s="28">
        <f t="shared" si="6"/>
        <v>5108852.7360000005</v>
      </c>
      <c r="M10" s="28">
        <f t="shared" si="7"/>
        <v>1170778.7520000001</v>
      </c>
      <c r="N10" s="55">
        <v>16000</v>
      </c>
      <c r="O10" s="51">
        <v>360</v>
      </c>
      <c r="P10" s="20"/>
      <c r="Q10" s="20"/>
      <c r="R10" s="35">
        <v>7500000</v>
      </c>
      <c r="S10" s="35">
        <f t="shared" si="2"/>
        <v>20833.333333333332</v>
      </c>
      <c r="T10" s="8" t="e">
        <f t="shared" si="8"/>
        <v>#DIV/0!</v>
      </c>
      <c r="U10" s="8" t="e">
        <f>R10/#REF!</f>
        <v>#REF!</v>
      </c>
      <c r="V10" s="7" t="e">
        <f>#REF!/O10</f>
        <v>#REF!</v>
      </c>
      <c r="W10" s="7"/>
    </row>
    <row r="11" spans="1:23" ht="16.5" x14ac:dyDescent="0.3">
      <c r="A11" s="36"/>
      <c r="B11" s="39">
        <f>B10%</f>
        <v>0</v>
      </c>
      <c r="C11" s="44"/>
      <c r="D11" s="54">
        <v>6</v>
      </c>
      <c r="E11" s="26">
        <v>1605</v>
      </c>
      <c r="F11" s="29">
        <f t="shared" si="0"/>
        <v>32.96</v>
      </c>
      <c r="G11" s="33">
        <f t="shared" si="1"/>
        <v>354.78143999999998</v>
      </c>
      <c r="H11" s="31">
        <f t="shared" si="3"/>
        <v>390.25958400000002</v>
      </c>
      <c r="I11" s="34">
        <v>18000</v>
      </c>
      <c r="J11" s="28">
        <f t="shared" si="4"/>
        <v>6386065.9199999999</v>
      </c>
      <c r="K11" s="28">
        <f t="shared" si="5"/>
        <v>5747459.3279999997</v>
      </c>
      <c r="L11" s="28">
        <f t="shared" si="6"/>
        <v>5108852.7360000005</v>
      </c>
      <c r="M11" s="28">
        <f t="shared" si="7"/>
        <v>1170778.7520000001</v>
      </c>
      <c r="N11" s="55">
        <v>16000</v>
      </c>
      <c r="O11" s="51">
        <v>354</v>
      </c>
      <c r="P11" s="20"/>
      <c r="Q11" s="20"/>
      <c r="R11" s="35">
        <v>7500000</v>
      </c>
      <c r="S11" s="35">
        <f t="shared" si="2"/>
        <v>21186.4406779661</v>
      </c>
      <c r="T11" s="8" t="e">
        <f t="shared" si="8"/>
        <v>#DIV/0!</v>
      </c>
      <c r="U11" s="8" t="e">
        <f>R11/#REF!</f>
        <v>#REF!</v>
      </c>
      <c r="V11" s="7">
        <f>P11/O11</f>
        <v>0</v>
      </c>
      <c r="W11" s="7"/>
    </row>
    <row r="12" spans="1:23" ht="16.5" x14ac:dyDescent="0.3">
      <c r="A12" s="36" t="s">
        <v>8</v>
      </c>
      <c r="B12" s="37">
        <f>B6*B11</f>
        <v>0</v>
      </c>
      <c r="C12" s="45"/>
      <c r="D12" s="54">
        <v>7</v>
      </c>
      <c r="E12" s="26">
        <v>1608</v>
      </c>
      <c r="F12" s="29">
        <f t="shared" si="0"/>
        <v>32.96</v>
      </c>
      <c r="G12" s="33">
        <f t="shared" si="1"/>
        <v>354.78143999999998</v>
      </c>
      <c r="H12" s="31">
        <f t="shared" si="3"/>
        <v>390.25958400000002</v>
      </c>
      <c r="I12" s="34">
        <v>18000</v>
      </c>
      <c r="J12" s="28">
        <f t="shared" si="4"/>
        <v>6386065.9199999999</v>
      </c>
      <c r="K12" s="28">
        <f t="shared" si="5"/>
        <v>5747459.3279999997</v>
      </c>
      <c r="L12" s="28">
        <f t="shared" si="6"/>
        <v>5108852.7360000005</v>
      </c>
      <c r="M12" s="28">
        <f t="shared" si="7"/>
        <v>1170778.7520000001</v>
      </c>
      <c r="N12" s="55">
        <v>16000</v>
      </c>
      <c r="O12" s="51">
        <v>354</v>
      </c>
      <c r="P12" s="20"/>
      <c r="Q12" s="20"/>
      <c r="R12" s="35">
        <v>6500000</v>
      </c>
      <c r="S12" s="35">
        <f t="shared" si="2"/>
        <v>18361.581920903955</v>
      </c>
      <c r="T12" s="8" t="e">
        <f t="shared" si="8"/>
        <v>#DIV/0!</v>
      </c>
      <c r="U12" s="8" t="e">
        <f>R12/#REF!</f>
        <v>#REF!</v>
      </c>
      <c r="V12" s="7" t="e">
        <f>#REF!/O12</f>
        <v>#REF!</v>
      </c>
      <c r="W12" s="7"/>
    </row>
    <row r="13" spans="1:23" ht="16.5" x14ac:dyDescent="0.3">
      <c r="A13" s="36" t="s">
        <v>9</v>
      </c>
      <c r="B13" s="37">
        <f>B6-B12</f>
        <v>2500</v>
      </c>
      <c r="C13" s="45"/>
      <c r="D13" s="54">
        <v>8</v>
      </c>
      <c r="E13" s="26">
        <v>1701</v>
      </c>
      <c r="F13" s="29">
        <f t="shared" si="0"/>
        <v>32.96</v>
      </c>
      <c r="G13" s="33">
        <f t="shared" si="1"/>
        <v>354.78143999999998</v>
      </c>
      <c r="H13" s="31">
        <f t="shared" si="3"/>
        <v>390.25958400000002</v>
      </c>
      <c r="I13" s="34">
        <v>18000</v>
      </c>
      <c r="J13" s="28">
        <f t="shared" si="4"/>
        <v>6386065.9199999999</v>
      </c>
      <c r="K13" s="28">
        <f t="shared" si="5"/>
        <v>5747459.3279999997</v>
      </c>
      <c r="L13" s="28">
        <f t="shared" si="6"/>
        <v>5108852.7360000005</v>
      </c>
      <c r="M13" s="28">
        <f t="shared" si="7"/>
        <v>1170778.7520000001</v>
      </c>
      <c r="N13" s="55">
        <v>16000</v>
      </c>
      <c r="O13" s="50" t="s">
        <v>29</v>
      </c>
      <c r="P13" s="20"/>
      <c r="Q13" s="20"/>
      <c r="R13" s="20"/>
      <c r="S13" s="35">
        <f>AVERAGE(S7:S12)</f>
        <v>19523.127687932702</v>
      </c>
      <c r="T13" s="8" t="e">
        <f t="shared" si="8"/>
        <v>#DIV/0!</v>
      </c>
      <c r="U13" s="8" t="e">
        <f>R13/#REF!</f>
        <v>#REF!</v>
      </c>
      <c r="V13" s="7"/>
      <c r="W13" s="7"/>
    </row>
    <row r="14" spans="1:23" ht="16.5" x14ac:dyDescent="0.3">
      <c r="A14" s="36" t="s">
        <v>2</v>
      </c>
      <c r="B14" s="37">
        <f>B5</f>
        <v>5500</v>
      </c>
      <c r="C14" s="42"/>
      <c r="D14" s="54">
        <v>9</v>
      </c>
      <c r="E14" s="26">
        <v>1702</v>
      </c>
      <c r="F14" s="29">
        <f t="shared" si="0"/>
        <v>32.96</v>
      </c>
      <c r="G14" s="33">
        <f t="shared" si="1"/>
        <v>354.78143999999998</v>
      </c>
      <c r="H14" s="31">
        <f t="shared" si="3"/>
        <v>390.25958400000002</v>
      </c>
      <c r="I14" s="34">
        <v>18000</v>
      </c>
      <c r="J14" s="28">
        <f t="shared" si="4"/>
        <v>6386065.9199999999</v>
      </c>
      <c r="K14" s="28">
        <f t="shared" si="5"/>
        <v>5747459.3279999997</v>
      </c>
      <c r="L14" s="28">
        <f t="shared" si="6"/>
        <v>5108852.7360000005</v>
      </c>
      <c r="M14" s="28">
        <f t="shared" si="7"/>
        <v>1170778.7520000001</v>
      </c>
      <c r="N14" s="55">
        <v>16000</v>
      </c>
      <c r="O14" s="19"/>
    </row>
    <row r="15" spans="1:23" ht="16.5" x14ac:dyDescent="0.3">
      <c r="A15" s="36" t="s">
        <v>10</v>
      </c>
      <c r="B15" s="37">
        <f>B14+B13</f>
        <v>8000</v>
      </c>
      <c r="C15" s="42"/>
      <c r="D15" s="54">
        <v>10</v>
      </c>
      <c r="E15" s="26">
        <v>1703</v>
      </c>
      <c r="F15" s="29">
        <f t="shared" si="0"/>
        <v>32.96</v>
      </c>
      <c r="G15" s="33">
        <f t="shared" si="1"/>
        <v>354.78143999999998</v>
      </c>
      <c r="H15" s="31">
        <f t="shared" si="3"/>
        <v>390.25958400000002</v>
      </c>
      <c r="I15" s="34">
        <v>18000</v>
      </c>
      <c r="J15" s="28">
        <f t="shared" si="4"/>
        <v>6386065.9199999999</v>
      </c>
      <c r="K15" s="28">
        <f t="shared" si="5"/>
        <v>5747459.3279999997</v>
      </c>
      <c r="L15" s="28">
        <f t="shared" si="6"/>
        <v>5108852.7360000005</v>
      </c>
      <c r="M15" s="28">
        <f t="shared" si="7"/>
        <v>1170778.7520000001</v>
      </c>
      <c r="N15" s="55">
        <v>16000</v>
      </c>
      <c r="O15" s="19"/>
      <c r="U15" s="5"/>
    </row>
    <row r="16" spans="1:23" ht="16.5" x14ac:dyDescent="0.3">
      <c r="A16" s="36" t="s">
        <v>22</v>
      </c>
      <c r="B16" s="40">
        <v>367</v>
      </c>
      <c r="C16" s="46"/>
      <c r="D16" s="54">
        <v>11</v>
      </c>
      <c r="E16" s="26">
        <v>1704</v>
      </c>
      <c r="F16" s="29">
        <f t="shared" si="0"/>
        <v>32.96</v>
      </c>
      <c r="G16" s="33">
        <f t="shared" si="1"/>
        <v>354.78143999999998</v>
      </c>
      <c r="H16" s="31">
        <f t="shared" si="3"/>
        <v>390.25958400000002</v>
      </c>
      <c r="I16" s="34">
        <v>18000</v>
      </c>
      <c r="J16" s="28">
        <f t="shared" si="4"/>
        <v>6386065.9199999999</v>
      </c>
      <c r="K16" s="28">
        <f t="shared" si="5"/>
        <v>5747459.3279999997</v>
      </c>
      <c r="L16" s="28">
        <f t="shared" si="6"/>
        <v>5108852.7360000005</v>
      </c>
      <c r="M16" s="28">
        <f t="shared" si="7"/>
        <v>1170778.7520000001</v>
      </c>
      <c r="N16" s="55">
        <v>16000</v>
      </c>
      <c r="O16" s="17"/>
      <c r="U16" s="5"/>
      <c r="V16" s="5"/>
    </row>
    <row r="17" spans="1:24" ht="16.5" x14ac:dyDescent="0.3">
      <c r="A17" s="40" t="s">
        <v>21</v>
      </c>
      <c r="B17" s="41">
        <f>B16*B15</f>
        <v>2936000</v>
      </c>
      <c r="C17" s="47"/>
      <c r="D17" s="54">
        <v>12</v>
      </c>
      <c r="E17" s="26">
        <v>1705</v>
      </c>
      <c r="F17" s="27">
        <f t="shared" si="0"/>
        <v>32.96</v>
      </c>
      <c r="G17" s="32">
        <f t="shared" si="1"/>
        <v>354.78143999999998</v>
      </c>
      <c r="H17" s="31">
        <f t="shared" si="3"/>
        <v>390.25958400000002</v>
      </c>
      <c r="I17" s="34">
        <v>18000</v>
      </c>
      <c r="J17" s="28">
        <f t="shared" si="4"/>
        <v>6386065.9199999999</v>
      </c>
      <c r="K17" s="28">
        <f t="shared" si="5"/>
        <v>5747459.3279999997</v>
      </c>
      <c r="L17" s="28">
        <f t="shared" si="6"/>
        <v>5108852.7360000005</v>
      </c>
      <c r="M17" s="28">
        <f t="shared" si="7"/>
        <v>1170778.7520000001</v>
      </c>
      <c r="N17" s="55">
        <v>16000</v>
      </c>
      <c r="O17" s="17"/>
      <c r="V17" s="5"/>
    </row>
    <row r="18" spans="1:24" ht="16.5" x14ac:dyDescent="0.3">
      <c r="A18" s="40" t="s">
        <v>12</v>
      </c>
      <c r="B18" s="41">
        <f>399*B4</f>
        <v>997500</v>
      </c>
      <c r="C18" s="47"/>
      <c r="D18" s="54">
        <v>13</v>
      </c>
      <c r="E18" s="26">
        <v>1706</v>
      </c>
      <c r="F18" s="27">
        <f t="shared" si="0"/>
        <v>32.96</v>
      </c>
      <c r="G18" s="32">
        <f t="shared" si="1"/>
        <v>354.78143999999998</v>
      </c>
      <c r="H18" s="31">
        <f t="shared" si="3"/>
        <v>390.25958400000002</v>
      </c>
      <c r="I18" s="34">
        <v>18000</v>
      </c>
      <c r="J18" s="28">
        <f t="shared" si="4"/>
        <v>6386065.9199999999</v>
      </c>
      <c r="K18" s="28">
        <f t="shared" si="5"/>
        <v>5747459.3279999997</v>
      </c>
      <c r="L18" s="28">
        <f t="shared" si="6"/>
        <v>5108852.7360000005</v>
      </c>
      <c r="M18" s="28">
        <f t="shared" si="7"/>
        <v>1170778.7520000001</v>
      </c>
      <c r="N18" s="55">
        <v>16000</v>
      </c>
    </row>
    <row r="19" spans="1:24" ht="16.5" x14ac:dyDescent="0.3">
      <c r="A19" s="40" t="s">
        <v>16</v>
      </c>
      <c r="B19" s="41">
        <f>B17*0.03/12</f>
        <v>7340</v>
      </c>
      <c r="C19" s="48"/>
      <c r="D19" s="54">
        <v>14</v>
      </c>
      <c r="E19" s="26">
        <v>1707</v>
      </c>
      <c r="F19" s="27">
        <f t="shared" si="0"/>
        <v>32.96</v>
      </c>
      <c r="G19" s="32">
        <f t="shared" si="1"/>
        <v>354.78143999999998</v>
      </c>
      <c r="H19" s="31">
        <f t="shared" si="3"/>
        <v>390.25958400000002</v>
      </c>
      <c r="I19" s="34">
        <v>18000</v>
      </c>
      <c r="J19" s="28">
        <f t="shared" si="4"/>
        <v>6386065.9199999999</v>
      </c>
      <c r="K19" s="28">
        <f t="shared" si="5"/>
        <v>5747459.3279999997</v>
      </c>
      <c r="L19" s="28">
        <f t="shared" si="6"/>
        <v>5108852.7360000005</v>
      </c>
      <c r="M19" s="28">
        <f t="shared" si="7"/>
        <v>1170778.7520000001</v>
      </c>
      <c r="N19" s="55">
        <v>16000</v>
      </c>
      <c r="P19" s="7">
        <v>396</v>
      </c>
      <c r="Q19" s="7">
        <v>5000000</v>
      </c>
      <c r="R19" s="7">
        <f t="shared" ref="R19:R24" si="9">Q19/P19</f>
        <v>12626.262626262625</v>
      </c>
      <c r="S19" s="7">
        <v>252500</v>
      </c>
      <c r="T19" s="7">
        <v>30000</v>
      </c>
      <c r="U19" s="7">
        <f>T19+S19+Q19</f>
        <v>5282500</v>
      </c>
      <c r="V19" s="7">
        <f>U19/P19</f>
        <v>13339.646464646465</v>
      </c>
      <c r="W19" s="8"/>
      <c r="X19" s="7"/>
    </row>
    <row r="20" spans="1:24" ht="16.5" x14ac:dyDescent="0.3">
      <c r="B20" s="10"/>
      <c r="D20" s="54">
        <v>15</v>
      </c>
      <c r="E20" s="26">
        <v>1708</v>
      </c>
      <c r="F20" s="27">
        <f t="shared" si="0"/>
        <v>32.96</v>
      </c>
      <c r="G20" s="32">
        <f t="shared" si="1"/>
        <v>354.78143999999998</v>
      </c>
      <c r="H20" s="31">
        <f t="shared" si="3"/>
        <v>390.25958400000002</v>
      </c>
      <c r="I20" s="34">
        <v>18000</v>
      </c>
      <c r="J20" s="28">
        <f t="shared" si="4"/>
        <v>6386065.9199999999</v>
      </c>
      <c r="K20" s="28">
        <f t="shared" si="5"/>
        <v>5747459.3279999997</v>
      </c>
      <c r="L20" s="28">
        <f t="shared" si="6"/>
        <v>5108852.7360000005</v>
      </c>
      <c r="M20" s="28">
        <f t="shared" si="7"/>
        <v>1170778.7520000001</v>
      </c>
      <c r="N20" s="55">
        <v>16000</v>
      </c>
      <c r="P20" s="7">
        <v>310</v>
      </c>
      <c r="Q20" s="7">
        <v>5634085</v>
      </c>
      <c r="R20" s="7">
        <f t="shared" si="9"/>
        <v>18174.467741935485</v>
      </c>
      <c r="S20" s="7">
        <v>338100</v>
      </c>
      <c r="T20" s="7">
        <v>30000</v>
      </c>
      <c r="U20" s="7">
        <f>T20+S20+Q20</f>
        <v>6002185</v>
      </c>
      <c r="V20" s="7">
        <f>U20/P20</f>
        <v>19361.887096774193</v>
      </c>
      <c r="W20" s="8">
        <v>367</v>
      </c>
      <c r="X20" s="8">
        <f>Q20/W20</f>
        <v>15351.730245231607</v>
      </c>
    </row>
    <row r="21" spans="1:24" ht="16.5" x14ac:dyDescent="0.3">
      <c r="B21" s="10"/>
      <c r="D21" s="54">
        <v>16</v>
      </c>
      <c r="E21" s="26">
        <v>1709</v>
      </c>
      <c r="F21" s="27">
        <f t="shared" si="0"/>
        <v>32.96</v>
      </c>
      <c r="G21" s="32">
        <f t="shared" si="1"/>
        <v>354.78143999999998</v>
      </c>
      <c r="H21" s="31">
        <f t="shared" si="3"/>
        <v>390.25958400000002</v>
      </c>
      <c r="I21" s="34">
        <v>18000</v>
      </c>
      <c r="J21" s="28">
        <f t="shared" si="4"/>
        <v>6386065.9199999999</v>
      </c>
      <c r="K21" s="28">
        <f t="shared" si="5"/>
        <v>5747459.3279999997</v>
      </c>
      <c r="L21" s="28">
        <f t="shared" si="6"/>
        <v>5108852.7360000005</v>
      </c>
      <c r="M21" s="28">
        <f t="shared" si="7"/>
        <v>1170778.7520000001</v>
      </c>
      <c r="N21" s="55">
        <v>16000</v>
      </c>
      <c r="P21" s="7">
        <v>310</v>
      </c>
      <c r="Q21" s="7">
        <v>5276596</v>
      </c>
      <c r="R21" s="7">
        <f t="shared" si="9"/>
        <v>17021.277419354839</v>
      </c>
      <c r="S21" s="7">
        <v>316600</v>
      </c>
      <c r="T21" s="7">
        <v>30000</v>
      </c>
      <c r="U21" s="7">
        <f>T21+S21+Q21</f>
        <v>5623196</v>
      </c>
      <c r="V21" s="7">
        <f>U21/P21</f>
        <v>18139.34193548387</v>
      </c>
      <c r="W21" s="7">
        <f>74+324</f>
        <v>398</v>
      </c>
      <c r="X21" s="8">
        <f>Q21/W21</f>
        <v>13257.778894472362</v>
      </c>
    </row>
    <row r="22" spans="1:24" ht="16.5" x14ac:dyDescent="0.3">
      <c r="B22" s="10"/>
      <c r="D22" s="54">
        <v>17</v>
      </c>
      <c r="E22" s="26">
        <v>1801</v>
      </c>
      <c r="F22" s="27">
        <f t="shared" si="0"/>
        <v>32.96</v>
      </c>
      <c r="G22" s="32">
        <f t="shared" si="1"/>
        <v>354.78143999999998</v>
      </c>
      <c r="H22" s="31">
        <f t="shared" si="3"/>
        <v>390.25958400000002</v>
      </c>
      <c r="I22" s="34">
        <v>18000</v>
      </c>
      <c r="J22" s="28">
        <f t="shared" si="4"/>
        <v>6386065.9199999999</v>
      </c>
      <c r="K22" s="28">
        <f t="shared" si="5"/>
        <v>5747459.3279999997</v>
      </c>
      <c r="L22" s="28">
        <f t="shared" si="6"/>
        <v>5108852.7360000005</v>
      </c>
      <c r="M22" s="28">
        <f t="shared" si="7"/>
        <v>1170778.7520000001</v>
      </c>
      <c r="N22" s="55">
        <v>16000</v>
      </c>
      <c r="P22" s="7">
        <v>310</v>
      </c>
      <c r="Q22">
        <v>5606000</v>
      </c>
      <c r="R22" s="7">
        <f t="shared" si="9"/>
        <v>18083.870967741936</v>
      </c>
    </row>
    <row r="23" spans="1:24" ht="16.5" x14ac:dyDescent="0.3">
      <c r="B23" s="10"/>
      <c r="D23" s="54">
        <v>18</v>
      </c>
      <c r="E23" s="26">
        <v>1802</v>
      </c>
      <c r="F23" s="27">
        <f t="shared" si="0"/>
        <v>32.96</v>
      </c>
      <c r="G23" s="32">
        <f t="shared" si="1"/>
        <v>354.78143999999998</v>
      </c>
      <c r="H23" s="31">
        <f t="shared" si="3"/>
        <v>390.25958400000002</v>
      </c>
      <c r="I23" s="34">
        <v>18000</v>
      </c>
      <c r="J23" s="28">
        <f t="shared" si="4"/>
        <v>6386065.9199999999</v>
      </c>
      <c r="K23" s="28">
        <f t="shared" si="5"/>
        <v>5747459.3279999997</v>
      </c>
      <c r="L23" s="28">
        <f t="shared" si="6"/>
        <v>5108852.7360000005</v>
      </c>
      <c r="M23" s="28">
        <f t="shared" si="7"/>
        <v>1170778.7520000001</v>
      </c>
      <c r="N23" s="55">
        <v>16000</v>
      </c>
      <c r="P23">
        <v>355</v>
      </c>
      <c r="Q23">
        <v>5018557</v>
      </c>
      <c r="R23">
        <f t="shared" si="9"/>
        <v>14136.78028169014</v>
      </c>
      <c r="S23">
        <v>252000</v>
      </c>
      <c r="T23">
        <v>30000</v>
      </c>
    </row>
    <row r="24" spans="1:24" ht="16.5" x14ac:dyDescent="0.3">
      <c r="B24" s="10"/>
      <c r="D24" s="54">
        <v>19</v>
      </c>
      <c r="E24" s="26">
        <v>1803</v>
      </c>
      <c r="F24" s="27">
        <f t="shared" si="0"/>
        <v>32.96</v>
      </c>
      <c r="G24" s="32">
        <f t="shared" si="1"/>
        <v>354.78143999999998</v>
      </c>
      <c r="H24" s="31">
        <f t="shared" si="3"/>
        <v>390.25958400000002</v>
      </c>
      <c r="I24" s="34">
        <v>18000</v>
      </c>
      <c r="J24" s="28">
        <f t="shared" si="4"/>
        <v>6386065.9199999999</v>
      </c>
      <c r="K24" s="28">
        <f t="shared" si="5"/>
        <v>5747459.3279999997</v>
      </c>
      <c r="L24" s="28">
        <f t="shared" si="6"/>
        <v>5108852.7360000005</v>
      </c>
      <c r="M24" s="28">
        <f t="shared" si="7"/>
        <v>1170778.7520000001</v>
      </c>
      <c r="N24" s="55">
        <v>16000</v>
      </c>
      <c r="P24">
        <v>355</v>
      </c>
      <c r="Q24">
        <v>5050000</v>
      </c>
      <c r="R24">
        <f t="shared" si="9"/>
        <v>14225.352112676057</v>
      </c>
      <c r="S24">
        <v>252500</v>
      </c>
      <c r="T24">
        <v>30000</v>
      </c>
      <c r="U24">
        <f>T24+S24+Q24</f>
        <v>5332500</v>
      </c>
      <c r="V24">
        <f>U24/P24</f>
        <v>15021.12676056338</v>
      </c>
    </row>
    <row r="25" spans="1:24" ht="16.5" x14ac:dyDescent="0.3">
      <c r="B25" s="10"/>
      <c r="C25">
        <v>164</v>
      </c>
      <c r="D25" s="54">
        <v>20</v>
      </c>
      <c r="E25" s="26">
        <v>1805</v>
      </c>
      <c r="F25" s="27">
        <f t="shared" si="0"/>
        <v>32.96</v>
      </c>
      <c r="G25" s="32">
        <f t="shared" si="1"/>
        <v>354.78143999999998</v>
      </c>
      <c r="H25" s="31">
        <f t="shared" si="3"/>
        <v>390.25958400000002</v>
      </c>
      <c r="I25" s="34">
        <v>18000</v>
      </c>
      <c r="J25" s="28">
        <f t="shared" ref="J25:J41" si="10">I25*G25</f>
        <v>6386065.9199999999</v>
      </c>
      <c r="K25" s="28">
        <f t="shared" si="5"/>
        <v>5747459.3279999997</v>
      </c>
      <c r="L25" s="28">
        <f t="shared" ref="L25:L42" si="11">J25*0.8</f>
        <v>5108852.7360000005</v>
      </c>
      <c r="M25" s="28">
        <f t="shared" si="7"/>
        <v>1170778.7520000001</v>
      </c>
      <c r="N25" s="55">
        <v>16000</v>
      </c>
    </row>
    <row r="26" spans="1:24" ht="16.5" x14ac:dyDescent="0.3">
      <c r="B26" s="10"/>
      <c r="C26">
        <v>36</v>
      </c>
      <c r="D26" s="54">
        <v>21</v>
      </c>
      <c r="E26" s="26">
        <v>1806</v>
      </c>
      <c r="F26" s="27">
        <f t="shared" si="0"/>
        <v>32.96</v>
      </c>
      <c r="G26" s="32">
        <f t="shared" si="1"/>
        <v>354.78143999999998</v>
      </c>
      <c r="H26" s="31">
        <f t="shared" si="3"/>
        <v>390.25958400000002</v>
      </c>
      <c r="I26" s="34">
        <v>18000</v>
      </c>
      <c r="J26" s="28">
        <f t="shared" si="10"/>
        <v>6386065.9199999999</v>
      </c>
      <c r="K26" s="28">
        <f t="shared" si="5"/>
        <v>5747459.3279999997</v>
      </c>
      <c r="L26" s="28">
        <f t="shared" si="11"/>
        <v>5108852.7360000005</v>
      </c>
      <c r="M26" s="28">
        <f t="shared" si="7"/>
        <v>1170778.7520000001</v>
      </c>
      <c r="N26" s="55">
        <v>16000</v>
      </c>
    </row>
    <row r="27" spans="1:24" ht="16.5" x14ac:dyDescent="0.3">
      <c r="B27" s="10"/>
      <c r="D27" s="54">
        <v>22</v>
      </c>
      <c r="E27" s="26">
        <v>1807</v>
      </c>
      <c r="F27" s="27">
        <f t="shared" si="0"/>
        <v>32.96</v>
      </c>
      <c r="G27" s="32">
        <f t="shared" si="1"/>
        <v>354.78143999999998</v>
      </c>
      <c r="H27" s="31">
        <f>G27*1.1</f>
        <v>390.25958400000002</v>
      </c>
      <c r="I27" s="34">
        <v>18000</v>
      </c>
      <c r="J27" s="28">
        <f t="shared" si="10"/>
        <v>6386065.9199999999</v>
      </c>
      <c r="K27" s="28">
        <f t="shared" si="5"/>
        <v>5747459.3279999997</v>
      </c>
      <c r="L27" s="28">
        <f t="shared" si="11"/>
        <v>5108852.7360000005</v>
      </c>
      <c r="M27" s="28">
        <f t="shared" si="7"/>
        <v>1170778.7520000001</v>
      </c>
      <c r="N27" s="55">
        <v>16000</v>
      </c>
    </row>
    <row r="28" spans="1:24" ht="16.5" x14ac:dyDescent="0.3">
      <c r="B28" s="10"/>
      <c r="D28" s="54">
        <v>23</v>
      </c>
      <c r="E28" s="26">
        <v>1808</v>
      </c>
      <c r="F28" s="27">
        <f t="shared" si="0"/>
        <v>32.96</v>
      </c>
      <c r="G28" s="32">
        <f t="shared" si="1"/>
        <v>354.78143999999998</v>
      </c>
      <c r="H28" s="31">
        <f>G28*1.1</f>
        <v>390.25958400000002</v>
      </c>
      <c r="I28" s="34">
        <v>18000</v>
      </c>
      <c r="J28" s="28">
        <f t="shared" si="10"/>
        <v>6386065.9199999999</v>
      </c>
      <c r="K28" s="28">
        <f t="shared" si="5"/>
        <v>5747459.3279999997</v>
      </c>
      <c r="L28" s="28">
        <f t="shared" si="11"/>
        <v>5108852.7360000005</v>
      </c>
      <c r="M28" s="28">
        <f t="shared" si="7"/>
        <v>1170778.7520000001</v>
      </c>
      <c r="N28" s="55">
        <v>16000</v>
      </c>
    </row>
    <row r="29" spans="1:24" ht="16.5" x14ac:dyDescent="0.3">
      <c r="B29" s="10"/>
      <c r="D29" s="54">
        <v>24</v>
      </c>
      <c r="E29" s="26">
        <v>1809</v>
      </c>
      <c r="F29" s="27">
        <f t="shared" si="0"/>
        <v>32.96</v>
      </c>
      <c r="G29" s="32">
        <f t="shared" si="1"/>
        <v>354.78143999999998</v>
      </c>
      <c r="H29" s="31">
        <f t="shared" ref="H29:H41" si="12">G29*1.1</f>
        <v>390.25958400000002</v>
      </c>
      <c r="I29" s="34">
        <v>18000</v>
      </c>
      <c r="J29" s="28">
        <f t="shared" si="10"/>
        <v>6386065.9199999999</v>
      </c>
      <c r="K29" s="28">
        <f t="shared" si="5"/>
        <v>5747459.3279999997</v>
      </c>
      <c r="L29" s="28">
        <f t="shared" si="11"/>
        <v>5108852.7360000005</v>
      </c>
      <c r="M29" s="28">
        <f t="shared" si="7"/>
        <v>1170778.7520000001</v>
      </c>
      <c r="N29" s="55">
        <v>16000</v>
      </c>
      <c r="P29" t="s">
        <v>31</v>
      </c>
    </row>
    <row r="30" spans="1:24" ht="16.5" x14ac:dyDescent="0.3">
      <c r="B30" s="10"/>
      <c r="D30" s="54">
        <v>25</v>
      </c>
      <c r="E30" s="26">
        <v>1902</v>
      </c>
      <c r="F30" s="27">
        <f t="shared" si="0"/>
        <v>32.96</v>
      </c>
      <c r="G30" s="31">
        <f t="shared" si="1"/>
        <v>354.78143999999998</v>
      </c>
      <c r="H30" s="31">
        <f t="shared" si="12"/>
        <v>390.25958400000002</v>
      </c>
      <c r="I30" s="34">
        <v>18000</v>
      </c>
      <c r="J30" s="28">
        <f t="shared" si="10"/>
        <v>6386065.9199999999</v>
      </c>
      <c r="K30" s="28">
        <f t="shared" si="5"/>
        <v>5747459.3279999997</v>
      </c>
      <c r="L30" s="28">
        <f t="shared" si="11"/>
        <v>5108852.7360000005</v>
      </c>
      <c r="M30" s="28">
        <f t="shared" si="7"/>
        <v>1170778.7520000001</v>
      </c>
      <c r="N30" s="55">
        <v>16000</v>
      </c>
    </row>
    <row r="31" spans="1:24" ht="16.5" x14ac:dyDescent="0.3">
      <c r="B31" s="10"/>
      <c r="D31" s="54">
        <v>26</v>
      </c>
      <c r="E31" s="26">
        <v>1903</v>
      </c>
      <c r="F31" s="27">
        <f t="shared" si="0"/>
        <v>32.96</v>
      </c>
      <c r="G31" s="31">
        <f t="shared" si="1"/>
        <v>354.78143999999998</v>
      </c>
      <c r="H31" s="31">
        <f t="shared" si="12"/>
        <v>390.25958400000002</v>
      </c>
      <c r="I31" s="34">
        <v>18000</v>
      </c>
      <c r="J31" s="28">
        <f t="shared" si="10"/>
        <v>6386065.9199999999</v>
      </c>
      <c r="K31" s="28">
        <f t="shared" si="5"/>
        <v>5747459.3279999997</v>
      </c>
      <c r="L31" s="28">
        <f t="shared" si="11"/>
        <v>5108852.7360000005</v>
      </c>
      <c r="M31" s="28">
        <f t="shared" si="7"/>
        <v>1170778.7520000001</v>
      </c>
      <c r="N31" s="55">
        <v>16000</v>
      </c>
    </row>
    <row r="32" spans="1:24" ht="16.5" x14ac:dyDescent="0.3">
      <c r="B32" s="10"/>
      <c r="D32" s="54">
        <v>27</v>
      </c>
      <c r="E32" s="26">
        <v>2002</v>
      </c>
      <c r="F32" s="27">
        <f t="shared" si="0"/>
        <v>32.96</v>
      </c>
      <c r="G32" s="31">
        <f t="shared" si="1"/>
        <v>354.78143999999998</v>
      </c>
      <c r="H32" s="31">
        <f t="shared" si="12"/>
        <v>390.25958400000002</v>
      </c>
      <c r="I32" s="34">
        <v>18000</v>
      </c>
      <c r="J32" s="28">
        <f t="shared" si="10"/>
        <v>6386065.9199999999</v>
      </c>
      <c r="K32" s="28">
        <f t="shared" si="5"/>
        <v>5747459.3279999997</v>
      </c>
      <c r="L32" s="28">
        <f t="shared" si="11"/>
        <v>5108852.7360000005</v>
      </c>
      <c r="M32" s="28">
        <f t="shared" si="7"/>
        <v>1170778.7520000001</v>
      </c>
      <c r="N32" s="55">
        <v>16000</v>
      </c>
    </row>
    <row r="33" spans="2:14" ht="16.5" x14ac:dyDescent="0.3">
      <c r="B33" s="10"/>
      <c r="D33" s="54">
        <v>28</v>
      </c>
      <c r="E33" s="26">
        <v>2003</v>
      </c>
      <c r="F33" s="27">
        <f t="shared" si="0"/>
        <v>32.96</v>
      </c>
      <c r="G33" s="31">
        <f t="shared" si="1"/>
        <v>354.78143999999998</v>
      </c>
      <c r="H33" s="31">
        <f t="shared" si="12"/>
        <v>390.25958400000002</v>
      </c>
      <c r="I33" s="34">
        <v>18000</v>
      </c>
      <c r="J33" s="28">
        <f t="shared" si="10"/>
        <v>6386065.9199999999</v>
      </c>
      <c r="K33" s="28">
        <f t="shared" si="5"/>
        <v>5747459.3279999997</v>
      </c>
      <c r="L33" s="28">
        <f t="shared" si="11"/>
        <v>5108852.7360000005</v>
      </c>
      <c r="M33" s="28">
        <f t="shared" si="7"/>
        <v>1170778.7520000001</v>
      </c>
      <c r="N33" s="55">
        <v>16000</v>
      </c>
    </row>
    <row r="34" spans="2:14" ht="16.5" x14ac:dyDescent="0.3">
      <c r="B34" s="10"/>
      <c r="D34" s="54">
        <v>29</v>
      </c>
      <c r="E34" s="26">
        <v>2004</v>
      </c>
      <c r="F34" s="27">
        <f t="shared" si="0"/>
        <v>32.96</v>
      </c>
      <c r="G34" s="31">
        <f t="shared" si="1"/>
        <v>354.78143999999998</v>
      </c>
      <c r="H34" s="31">
        <f t="shared" si="12"/>
        <v>390.25958400000002</v>
      </c>
      <c r="I34" s="34">
        <v>18000</v>
      </c>
      <c r="J34" s="28">
        <f t="shared" si="10"/>
        <v>6386065.9199999999</v>
      </c>
      <c r="K34" s="28">
        <f t="shared" si="5"/>
        <v>5747459.3279999997</v>
      </c>
      <c r="L34" s="28">
        <f t="shared" si="11"/>
        <v>5108852.7360000005</v>
      </c>
      <c r="M34" s="28">
        <f t="shared" si="7"/>
        <v>1170778.7520000001</v>
      </c>
      <c r="N34" s="55">
        <v>16000</v>
      </c>
    </row>
    <row r="35" spans="2:14" ht="16.5" x14ac:dyDescent="0.3">
      <c r="B35" s="10"/>
      <c r="D35" s="54">
        <v>30</v>
      </c>
      <c r="E35" s="26">
        <v>2103</v>
      </c>
      <c r="F35" s="27">
        <f t="shared" si="0"/>
        <v>32.96</v>
      </c>
      <c r="G35" s="31">
        <f t="shared" si="1"/>
        <v>354.78143999999998</v>
      </c>
      <c r="H35" s="31">
        <f t="shared" si="12"/>
        <v>390.25958400000002</v>
      </c>
      <c r="I35" s="34">
        <v>18000</v>
      </c>
      <c r="J35" s="28">
        <f t="shared" si="10"/>
        <v>6386065.9199999999</v>
      </c>
      <c r="K35" s="28">
        <f t="shared" si="5"/>
        <v>5747459.3279999997</v>
      </c>
      <c r="L35" s="28">
        <f t="shared" si="11"/>
        <v>5108852.7360000005</v>
      </c>
      <c r="M35" s="28">
        <f t="shared" si="7"/>
        <v>1170778.7520000001</v>
      </c>
      <c r="N35" s="55">
        <v>16000</v>
      </c>
    </row>
    <row r="36" spans="2:14" ht="16.5" x14ac:dyDescent="0.3">
      <c r="B36" s="10"/>
      <c r="D36" s="54">
        <v>31</v>
      </c>
      <c r="E36" s="26">
        <v>2104</v>
      </c>
      <c r="F36" s="27">
        <f t="shared" si="0"/>
        <v>32.96</v>
      </c>
      <c r="G36" s="31">
        <f t="shared" si="1"/>
        <v>354.78143999999998</v>
      </c>
      <c r="H36" s="31">
        <f t="shared" si="12"/>
        <v>390.25958400000002</v>
      </c>
      <c r="I36" s="34">
        <v>18000</v>
      </c>
      <c r="J36" s="28">
        <f t="shared" si="10"/>
        <v>6386065.9199999999</v>
      </c>
      <c r="K36" s="28">
        <f t="shared" si="5"/>
        <v>5747459.3279999997</v>
      </c>
      <c r="L36" s="28">
        <f t="shared" si="11"/>
        <v>5108852.7360000005</v>
      </c>
      <c r="M36" s="28">
        <f t="shared" si="7"/>
        <v>1170778.7520000001</v>
      </c>
      <c r="N36" s="55">
        <v>16000</v>
      </c>
    </row>
    <row r="37" spans="2:14" ht="16.5" x14ac:dyDescent="0.3">
      <c r="B37" s="10"/>
      <c r="D37" s="54">
        <v>32</v>
      </c>
      <c r="E37" s="26">
        <v>2204</v>
      </c>
      <c r="F37" s="27">
        <f t="shared" si="0"/>
        <v>32.96</v>
      </c>
      <c r="G37" s="31">
        <f t="shared" si="1"/>
        <v>354.78143999999998</v>
      </c>
      <c r="H37" s="31">
        <f t="shared" si="12"/>
        <v>390.25958400000002</v>
      </c>
      <c r="I37" s="34">
        <v>18000</v>
      </c>
      <c r="J37" s="28">
        <f t="shared" si="10"/>
        <v>6386065.9199999999</v>
      </c>
      <c r="K37" s="28">
        <f t="shared" si="5"/>
        <v>5747459.3279999997</v>
      </c>
      <c r="L37" s="28">
        <f t="shared" si="11"/>
        <v>5108852.7360000005</v>
      </c>
      <c r="M37" s="28">
        <f t="shared" si="7"/>
        <v>1170778.7520000001</v>
      </c>
      <c r="N37" s="55">
        <v>16000</v>
      </c>
    </row>
    <row r="38" spans="2:14" ht="16.5" x14ac:dyDescent="0.3">
      <c r="B38" s="10"/>
      <c r="D38" s="54">
        <v>33</v>
      </c>
      <c r="E38" s="26">
        <v>2304</v>
      </c>
      <c r="F38" s="27">
        <f t="shared" si="0"/>
        <v>32.96</v>
      </c>
      <c r="G38" s="31">
        <f t="shared" si="1"/>
        <v>354.78143999999998</v>
      </c>
      <c r="H38" s="31">
        <f t="shared" si="12"/>
        <v>390.25958400000002</v>
      </c>
      <c r="I38" s="34">
        <v>18000</v>
      </c>
      <c r="J38" s="28">
        <f t="shared" si="10"/>
        <v>6386065.9199999999</v>
      </c>
      <c r="K38" s="28">
        <f t="shared" si="5"/>
        <v>5747459.3279999997</v>
      </c>
      <c r="L38" s="28">
        <f t="shared" si="11"/>
        <v>5108852.7360000005</v>
      </c>
      <c r="M38" s="28">
        <f t="shared" si="7"/>
        <v>1170778.7520000001</v>
      </c>
      <c r="N38" s="55">
        <v>16000</v>
      </c>
    </row>
    <row r="39" spans="2:14" ht="16.5" x14ac:dyDescent="0.3">
      <c r="B39" s="10"/>
      <c r="D39" s="54">
        <v>34</v>
      </c>
      <c r="E39" s="26">
        <v>2402</v>
      </c>
      <c r="F39" s="27">
        <f t="shared" si="0"/>
        <v>32.96</v>
      </c>
      <c r="G39" s="31">
        <f t="shared" si="1"/>
        <v>354.78143999999998</v>
      </c>
      <c r="H39" s="31">
        <f t="shared" si="12"/>
        <v>390.25958400000002</v>
      </c>
      <c r="I39" s="34">
        <v>18000</v>
      </c>
      <c r="J39" s="28">
        <f t="shared" si="10"/>
        <v>6386065.9199999999</v>
      </c>
      <c r="K39" s="28">
        <f t="shared" si="5"/>
        <v>5747459.3279999997</v>
      </c>
      <c r="L39" s="28">
        <f t="shared" si="11"/>
        <v>5108852.7360000005</v>
      </c>
      <c r="M39" s="28">
        <f t="shared" si="7"/>
        <v>1170778.7520000001</v>
      </c>
      <c r="N39" s="55">
        <v>16000</v>
      </c>
    </row>
    <row r="40" spans="2:14" ht="16.5" x14ac:dyDescent="0.3">
      <c r="B40" s="10"/>
      <c r="D40" s="54">
        <v>35</v>
      </c>
      <c r="E40" s="26">
        <v>2403</v>
      </c>
      <c r="F40" s="27">
        <f t="shared" si="0"/>
        <v>32.96</v>
      </c>
      <c r="G40" s="31">
        <f t="shared" si="1"/>
        <v>354.78143999999998</v>
      </c>
      <c r="H40" s="31">
        <f t="shared" si="12"/>
        <v>390.25958400000002</v>
      </c>
      <c r="I40" s="34">
        <v>18000</v>
      </c>
      <c r="J40" s="28">
        <f t="shared" si="10"/>
        <v>6386065.9199999999</v>
      </c>
      <c r="K40" s="28">
        <f t="shared" si="5"/>
        <v>5747459.3279999997</v>
      </c>
      <c r="L40" s="28">
        <f t="shared" si="11"/>
        <v>5108852.7360000005</v>
      </c>
      <c r="M40" s="28">
        <f t="shared" si="7"/>
        <v>1170778.7520000001</v>
      </c>
      <c r="N40" s="55">
        <v>16000</v>
      </c>
    </row>
    <row r="41" spans="2:14" ht="16.5" x14ac:dyDescent="0.3">
      <c r="B41" s="10"/>
      <c r="D41" s="54">
        <v>36</v>
      </c>
      <c r="E41" s="26">
        <v>2404</v>
      </c>
      <c r="F41" s="27">
        <f t="shared" si="0"/>
        <v>32.96</v>
      </c>
      <c r="G41" s="31">
        <f t="shared" si="1"/>
        <v>354.78143999999998</v>
      </c>
      <c r="H41" s="31">
        <f t="shared" si="12"/>
        <v>390.25958400000002</v>
      </c>
      <c r="I41" s="34">
        <v>18000</v>
      </c>
      <c r="J41" s="28">
        <f t="shared" si="10"/>
        <v>6386065.9199999999</v>
      </c>
      <c r="K41" s="28">
        <f t="shared" si="5"/>
        <v>5747459.3279999997</v>
      </c>
      <c r="L41" s="28">
        <f t="shared" si="11"/>
        <v>5108852.7360000005</v>
      </c>
      <c r="M41" s="28">
        <f t="shared" si="7"/>
        <v>1170778.7520000001</v>
      </c>
      <c r="N41" s="55">
        <v>16000</v>
      </c>
    </row>
    <row r="42" spans="2:14" ht="16.5" x14ac:dyDescent="0.3">
      <c r="B42" s="10"/>
      <c r="D42" s="12"/>
      <c r="E42" s="52" t="s">
        <v>28</v>
      </c>
      <c r="F42" s="52"/>
      <c r="G42" s="52"/>
      <c r="H42" s="52"/>
      <c r="I42" s="52"/>
      <c r="J42" s="53">
        <f>SUM(J6:J41)</f>
        <v>229898373.11999983</v>
      </c>
      <c r="K42" s="53">
        <f t="shared" si="5"/>
        <v>206908535.80799985</v>
      </c>
      <c r="L42" s="53">
        <f t="shared" si="11"/>
        <v>183918698.49599987</v>
      </c>
      <c r="M42" s="53">
        <f>SUM(M6:M41)</f>
        <v>42148035.071999982</v>
      </c>
      <c r="N42" s="53">
        <f>SUM(N6:N41)</f>
        <v>576000</v>
      </c>
    </row>
    <row r="43" spans="2:14" x14ac:dyDescent="0.25">
      <c r="B43" s="10"/>
    </row>
    <row r="44" spans="2:14" x14ac:dyDescent="0.25">
      <c r="B44" s="10"/>
    </row>
    <row r="45" spans="2:14" x14ac:dyDescent="0.25">
      <c r="B45" s="10"/>
    </row>
    <row r="46" spans="2:14" x14ac:dyDescent="0.25">
      <c r="B46" s="10"/>
    </row>
    <row r="47" spans="2:14" x14ac:dyDescent="0.25">
      <c r="B47" s="10"/>
    </row>
    <row r="48" spans="2:14" x14ac:dyDescent="0.25">
      <c r="B48" s="10"/>
    </row>
    <row r="49" spans="2:11" x14ac:dyDescent="0.25">
      <c r="B49" s="10"/>
    </row>
    <row r="50" spans="2:11" x14ac:dyDescent="0.25">
      <c r="B50" s="10"/>
    </row>
    <row r="51" spans="2:11" x14ac:dyDescent="0.25">
      <c r="B51" s="10"/>
    </row>
    <row r="52" spans="2:11" x14ac:dyDescent="0.25">
      <c r="B52" s="10"/>
    </row>
    <row r="56" spans="2:11" ht="17.25" x14ac:dyDescent="0.3">
      <c r="F56" s="5"/>
      <c r="G56" s="5"/>
      <c r="H56" s="5"/>
      <c r="I56" s="5"/>
      <c r="K56" s="11"/>
    </row>
    <row r="57" spans="2:11" ht="17.25" x14ac:dyDescent="0.3">
      <c r="F57" s="5"/>
      <c r="G57" s="5"/>
      <c r="H57" s="5"/>
      <c r="I57" s="5"/>
      <c r="K57" s="11"/>
    </row>
    <row r="58" spans="2:11" x14ac:dyDescent="0.25">
      <c r="E58" s="5"/>
      <c r="F58" s="5"/>
      <c r="G58" s="5"/>
      <c r="H58" s="5"/>
      <c r="I58" s="5"/>
    </row>
    <row r="59" spans="2:11" x14ac:dyDescent="0.25">
      <c r="E59" s="5"/>
      <c r="F59" s="5"/>
      <c r="G59" s="5"/>
      <c r="H59" s="5"/>
      <c r="I59" s="5"/>
    </row>
    <row r="60" spans="2:11" x14ac:dyDescent="0.25">
      <c r="E60" s="5"/>
      <c r="F60" s="5"/>
      <c r="G60" s="5"/>
      <c r="H60" s="5"/>
      <c r="I60" s="5"/>
    </row>
    <row r="61" spans="2:11" x14ac:dyDescent="0.25">
      <c r="E61" s="5"/>
      <c r="F61" s="5"/>
      <c r="G61" s="5"/>
      <c r="H61" s="5"/>
      <c r="I61" s="5"/>
    </row>
    <row r="62" spans="2:11" x14ac:dyDescent="0.25">
      <c r="F62" s="5"/>
      <c r="G62" s="5"/>
      <c r="H62" s="5"/>
      <c r="I62" s="5"/>
    </row>
    <row r="64" spans="2:11" x14ac:dyDescent="0.25">
      <c r="I64" s="5"/>
    </row>
    <row r="65" spans="1:10" x14ac:dyDescent="0.25">
      <c r="I65" s="5"/>
      <c r="J65" s="5"/>
    </row>
    <row r="66" spans="1:10" x14ac:dyDescent="0.25">
      <c r="J66" s="5"/>
    </row>
    <row r="67" spans="1:10" ht="15.75" x14ac:dyDescent="0.25">
      <c r="A67" s="16"/>
    </row>
    <row r="68" spans="1:10" ht="15.75" x14ac:dyDescent="0.25">
      <c r="A68" s="16"/>
    </row>
    <row r="69" spans="1:10" ht="15.75" x14ac:dyDescent="0.25">
      <c r="A69" s="16"/>
    </row>
    <row r="70" spans="1:10" ht="15.75" x14ac:dyDescent="0.25">
      <c r="A70" s="16"/>
    </row>
    <row r="71" spans="1:10" ht="15.75" x14ac:dyDescent="0.25">
      <c r="A71" s="16"/>
    </row>
    <row r="72" spans="1:10" ht="15.75" x14ac:dyDescent="0.25">
      <c r="A72" s="16"/>
    </row>
    <row r="73" spans="1:10" ht="15.75" x14ac:dyDescent="0.25">
      <c r="A73" s="16"/>
    </row>
    <row r="93" spans="3:5" x14ac:dyDescent="0.25">
      <c r="C93" s="5"/>
      <c r="D93" s="5"/>
      <c r="E93" s="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81CDB-79CC-4977-908E-F88068394AA8}">
  <dimension ref="C3:Q45"/>
  <sheetViews>
    <sheetView workbookViewId="0">
      <selection activeCell="S18" sqref="S18"/>
    </sheetView>
  </sheetViews>
  <sheetFormatPr defaultRowHeight="15" x14ac:dyDescent="0.25"/>
  <cols>
    <col min="4" max="4" width="7.140625" bestFit="1" customWidth="1"/>
    <col min="5" max="5" width="18.28515625" bestFit="1" customWidth="1"/>
    <col min="6" max="6" width="18.7109375" bestFit="1" customWidth="1"/>
    <col min="7" max="7" width="19.28515625" bestFit="1" customWidth="1"/>
    <col min="8" max="8" width="17" bestFit="1" customWidth="1"/>
    <col min="9" max="11" width="12.85546875" bestFit="1" customWidth="1"/>
    <col min="12" max="12" width="12" bestFit="1" customWidth="1"/>
    <col min="13" max="13" width="13.5703125" bestFit="1" customWidth="1"/>
  </cols>
  <sheetData>
    <row r="3" spans="3:13" ht="16.5" x14ac:dyDescent="0.3">
      <c r="C3" s="52" t="s">
        <v>32</v>
      </c>
      <c r="D3" s="52" t="s">
        <v>23</v>
      </c>
      <c r="E3" s="52" t="s">
        <v>26</v>
      </c>
      <c r="F3" s="53" t="s">
        <v>27</v>
      </c>
      <c r="G3" s="53" t="s">
        <v>30</v>
      </c>
      <c r="H3" s="52" t="s">
        <v>17</v>
      </c>
      <c r="I3" s="52" t="s">
        <v>11</v>
      </c>
      <c r="J3" s="52" t="s">
        <v>24</v>
      </c>
      <c r="K3" s="53" t="s">
        <v>25</v>
      </c>
      <c r="L3" s="53" t="s">
        <v>12</v>
      </c>
      <c r="M3" s="53" t="s">
        <v>16</v>
      </c>
    </row>
    <row r="4" spans="3:13" ht="16.5" x14ac:dyDescent="0.3">
      <c r="C4" s="28">
        <v>1</v>
      </c>
      <c r="D4" s="26">
        <v>1004</v>
      </c>
      <c r="E4" s="27">
        <f t="shared" ref="E4:E16" si="0">32.96</f>
        <v>32.96</v>
      </c>
      <c r="F4" s="28">
        <f t="shared" ref="F4:F16" si="1">E4*10.764</f>
        <v>354.78143999999998</v>
      </c>
      <c r="G4" s="28">
        <f>F4*1.1</f>
        <v>390.25958400000002</v>
      </c>
      <c r="H4" s="26">
        <v>18000</v>
      </c>
      <c r="I4" s="28">
        <f>H4*F4</f>
        <v>6386065.9199999999</v>
      </c>
      <c r="J4" s="28">
        <f>I4*0.9</f>
        <v>5747459.3279999997</v>
      </c>
      <c r="K4" s="28">
        <f>I4*0.8</f>
        <v>5108852.7360000005</v>
      </c>
      <c r="L4" s="28">
        <f>G4*3000</f>
        <v>1170778.7520000001</v>
      </c>
      <c r="M4" s="28">
        <v>16000</v>
      </c>
    </row>
    <row r="5" spans="3:13" ht="16.5" x14ac:dyDescent="0.3">
      <c r="C5" s="28">
        <v>2</v>
      </c>
      <c r="D5" s="26">
        <v>1902</v>
      </c>
      <c r="E5" s="27">
        <f t="shared" si="0"/>
        <v>32.96</v>
      </c>
      <c r="F5" s="28">
        <f t="shared" si="1"/>
        <v>354.78143999999998</v>
      </c>
      <c r="G5" s="28">
        <f t="shared" ref="G5:G16" si="2">F5*1.1</f>
        <v>390.25958400000002</v>
      </c>
      <c r="H5" s="26">
        <v>18000</v>
      </c>
      <c r="I5" s="28">
        <f t="shared" ref="I5:I16" si="3">H5*F5</f>
        <v>6386065.9199999999</v>
      </c>
      <c r="J5" s="28">
        <f t="shared" ref="J5:J17" si="4">I5*0.9</f>
        <v>5747459.3279999997</v>
      </c>
      <c r="K5" s="28">
        <f t="shared" ref="K5:K17" si="5">I5*0.8</f>
        <v>5108852.7360000005</v>
      </c>
      <c r="L5" s="28">
        <f t="shared" ref="L5:L16" si="6">G5*3000</f>
        <v>1170778.7520000001</v>
      </c>
      <c r="M5" s="28">
        <v>16000</v>
      </c>
    </row>
    <row r="6" spans="3:13" ht="16.5" x14ac:dyDescent="0.3">
      <c r="C6" s="28">
        <v>3</v>
      </c>
      <c r="D6" s="26">
        <v>1903</v>
      </c>
      <c r="E6" s="27">
        <f t="shared" si="0"/>
        <v>32.96</v>
      </c>
      <c r="F6" s="28">
        <f t="shared" si="1"/>
        <v>354.78143999999998</v>
      </c>
      <c r="G6" s="28">
        <f t="shared" si="2"/>
        <v>390.25958400000002</v>
      </c>
      <c r="H6" s="26">
        <v>18000</v>
      </c>
      <c r="I6" s="28">
        <f t="shared" si="3"/>
        <v>6386065.9199999999</v>
      </c>
      <c r="J6" s="28">
        <f t="shared" si="4"/>
        <v>5747459.3279999997</v>
      </c>
      <c r="K6" s="28">
        <f t="shared" si="5"/>
        <v>5108852.7360000005</v>
      </c>
      <c r="L6" s="28">
        <f t="shared" si="6"/>
        <v>1170778.7520000001</v>
      </c>
      <c r="M6" s="28">
        <v>16000</v>
      </c>
    </row>
    <row r="7" spans="3:13" ht="16.5" x14ac:dyDescent="0.3">
      <c r="C7" s="28">
        <v>4</v>
      </c>
      <c r="D7" s="26">
        <v>2002</v>
      </c>
      <c r="E7" s="27">
        <f t="shared" si="0"/>
        <v>32.96</v>
      </c>
      <c r="F7" s="28">
        <f t="shared" si="1"/>
        <v>354.78143999999998</v>
      </c>
      <c r="G7" s="28">
        <f t="shared" si="2"/>
        <v>390.25958400000002</v>
      </c>
      <c r="H7" s="26">
        <v>18000</v>
      </c>
      <c r="I7" s="28">
        <f t="shared" si="3"/>
        <v>6386065.9199999999</v>
      </c>
      <c r="J7" s="28">
        <f t="shared" si="4"/>
        <v>5747459.3279999997</v>
      </c>
      <c r="K7" s="28">
        <f t="shared" si="5"/>
        <v>5108852.7360000005</v>
      </c>
      <c r="L7" s="28">
        <f t="shared" si="6"/>
        <v>1170778.7520000001</v>
      </c>
      <c r="M7" s="28">
        <v>16000</v>
      </c>
    </row>
    <row r="8" spans="3:13" ht="16.5" x14ac:dyDescent="0.3">
      <c r="C8" s="28">
        <v>5</v>
      </c>
      <c r="D8" s="26">
        <v>2003</v>
      </c>
      <c r="E8" s="27">
        <f t="shared" si="0"/>
        <v>32.96</v>
      </c>
      <c r="F8" s="28">
        <f t="shared" si="1"/>
        <v>354.78143999999998</v>
      </c>
      <c r="G8" s="28">
        <f t="shared" si="2"/>
        <v>390.25958400000002</v>
      </c>
      <c r="H8" s="26">
        <v>18000</v>
      </c>
      <c r="I8" s="28">
        <f t="shared" si="3"/>
        <v>6386065.9199999999</v>
      </c>
      <c r="J8" s="28">
        <f t="shared" si="4"/>
        <v>5747459.3279999997</v>
      </c>
      <c r="K8" s="28">
        <f t="shared" si="5"/>
        <v>5108852.7360000005</v>
      </c>
      <c r="L8" s="28">
        <f t="shared" si="6"/>
        <v>1170778.7520000001</v>
      </c>
      <c r="M8" s="28">
        <v>16000</v>
      </c>
    </row>
    <row r="9" spans="3:13" ht="16.5" x14ac:dyDescent="0.3">
      <c r="C9" s="28">
        <v>6</v>
      </c>
      <c r="D9" s="26">
        <v>2004</v>
      </c>
      <c r="E9" s="27">
        <f t="shared" si="0"/>
        <v>32.96</v>
      </c>
      <c r="F9" s="28">
        <f t="shared" si="1"/>
        <v>354.78143999999998</v>
      </c>
      <c r="G9" s="28">
        <f t="shared" si="2"/>
        <v>390.25958400000002</v>
      </c>
      <c r="H9" s="26">
        <v>18000</v>
      </c>
      <c r="I9" s="28">
        <f t="shared" si="3"/>
        <v>6386065.9199999999</v>
      </c>
      <c r="J9" s="28">
        <f t="shared" si="4"/>
        <v>5747459.3279999997</v>
      </c>
      <c r="K9" s="28">
        <f t="shared" si="5"/>
        <v>5108852.7360000005</v>
      </c>
      <c r="L9" s="28">
        <f t="shared" si="6"/>
        <v>1170778.7520000001</v>
      </c>
      <c r="M9" s="28">
        <v>16000</v>
      </c>
    </row>
    <row r="10" spans="3:13" ht="16.5" x14ac:dyDescent="0.3">
      <c r="C10" s="28">
        <v>7</v>
      </c>
      <c r="D10" s="26">
        <v>2103</v>
      </c>
      <c r="E10" s="27">
        <f t="shared" si="0"/>
        <v>32.96</v>
      </c>
      <c r="F10" s="28">
        <f t="shared" si="1"/>
        <v>354.78143999999998</v>
      </c>
      <c r="G10" s="28">
        <f t="shared" si="2"/>
        <v>390.25958400000002</v>
      </c>
      <c r="H10" s="26">
        <v>18000</v>
      </c>
      <c r="I10" s="28">
        <f t="shared" si="3"/>
        <v>6386065.9199999999</v>
      </c>
      <c r="J10" s="28">
        <f t="shared" si="4"/>
        <v>5747459.3279999997</v>
      </c>
      <c r="K10" s="28">
        <f t="shared" si="5"/>
        <v>5108852.7360000005</v>
      </c>
      <c r="L10" s="28">
        <f t="shared" si="6"/>
        <v>1170778.7520000001</v>
      </c>
      <c r="M10" s="28">
        <v>16000</v>
      </c>
    </row>
    <row r="11" spans="3:13" ht="16.5" x14ac:dyDescent="0.3">
      <c r="C11" s="28">
        <v>8</v>
      </c>
      <c r="D11" s="26">
        <v>2104</v>
      </c>
      <c r="E11" s="27">
        <f t="shared" si="0"/>
        <v>32.96</v>
      </c>
      <c r="F11" s="28">
        <f t="shared" si="1"/>
        <v>354.78143999999998</v>
      </c>
      <c r="G11" s="28">
        <f t="shared" si="2"/>
        <v>390.25958400000002</v>
      </c>
      <c r="H11" s="26">
        <v>18000</v>
      </c>
      <c r="I11" s="28">
        <f t="shared" si="3"/>
        <v>6386065.9199999999</v>
      </c>
      <c r="J11" s="28">
        <f t="shared" si="4"/>
        <v>5747459.3279999997</v>
      </c>
      <c r="K11" s="28">
        <f t="shared" si="5"/>
        <v>5108852.7360000005</v>
      </c>
      <c r="L11" s="28">
        <f t="shared" si="6"/>
        <v>1170778.7520000001</v>
      </c>
      <c r="M11" s="28">
        <v>16000</v>
      </c>
    </row>
    <row r="12" spans="3:13" ht="16.5" x14ac:dyDescent="0.3">
      <c r="C12" s="28">
        <v>9</v>
      </c>
      <c r="D12" s="26">
        <v>2204</v>
      </c>
      <c r="E12" s="27">
        <f t="shared" si="0"/>
        <v>32.96</v>
      </c>
      <c r="F12" s="28">
        <f t="shared" si="1"/>
        <v>354.78143999999998</v>
      </c>
      <c r="G12" s="28">
        <f t="shared" si="2"/>
        <v>390.25958400000002</v>
      </c>
      <c r="H12" s="26">
        <v>18000</v>
      </c>
      <c r="I12" s="28">
        <f t="shared" si="3"/>
        <v>6386065.9199999999</v>
      </c>
      <c r="J12" s="28">
        <f t="shared" si="4"/>
        <v>5747459.3279999997</v>
      </c>
      <c r="K12" s="28">
        <f t="shared" si="5"/>
        <v>5108852.7360000005</v>
      </c>
      <c r="L12" s="28">
        <f t="shared" si="6"/>
        <v>1170778.7520000001</v>
      </c>
      <c r="M12" s="28">
        <v>16000</v>
      </c>
    </row>
    <row r="13" spans="3:13" ht="16.5" x14ac:dyDescent="0.3">
      <c r="C13" s="28">
        <v>10</v>
      </c>
      <c r="D13" s="26">
        <v>2304</v>
      </c>
      <c r="E13" s="27">
        <f t="shared" si="0"/>
        <v>32.96</v>
      </c>
      <c r="F13" s="28">
        <f t="shared" si="1"/>
        <v>354.78143999999998</v>
      </c>
      <c r="G13" s="28">
        <f t="shared" si="2"/>
        <v>390.25958400000002</v>
      </c>
      <c r="H13" s="26">
        <v>18000</v>
      </c>
      <c r="I13" s="28">
        <f t="shared" si="3"/>
        <v>6386065.9199999999</v>
      </c>
      <c r="J13" s="28">
        <f t="shared" si="4"/>
        <v>5747459.3279999997</v>
      </c>
      <c r="K13" s="28">
        <f t="shared" si="5"/>
        <v>5108852.7360000005</v>
      </c>
      <c r="L13" s="28">
        <f t="shared" si="6"/>
        <v>1170778.7520000001</v>
      </c>
      <c r="M13" s="28">
        <v>16000</v>
      </c>
    </row>
    <row r="14" spans="3:13" ht="16.5" x14ac:dyDescent="0.3">
      <c r="C14" s="28">
        <v>11</v>
      </c>
      <c r="D14" s="26">
        <v>2402</v>
      </c>
      <c r="E14" s="27">
        <f t="shared" si="0"/>
        <v>32.96</v>
      </c>
      <c r="F14" s="28">
        <f t="shared" si="1"/>
        <v>354.78143999999998</v>
      </c>
      <c r="G14" s="28">
        <f t="shared" si="2"/>
        <v>390.25958400000002</v>
      </c>
      <c r="H14" s="26">
        <v>18000</v>
      </c>
      <c r="I14" s="28">
        <f t="shared" si="3"/>
        <v>6386065.9199999999</v>
      </c>
      <c r="J14" s="28">
        <f t="shared" si="4"/>
        <v>5747459.3279999997</v>
      </c>
      <c r="K14" s="28">
        <f t="shared" si="5"/>
        <v>5108852.7360000005</v>
      </c>
      <c r="L14" s="28">
        <f t="shared" si="6"/>
        <v>1170778.7520000001</v>
      </c>
      <c r="M14" s="28">
        <v>16000</v>
      </c>
    </row>
    <row r="15" spans="3:13" ht="16.5" x14ac:dyDescent="0.3">
      <c r="C15" s="28">
        <v>12</v>
      </c>
      <c r="D15" s="26">
        <v>2403</v>
      </c>
      <c r="E15" s="27">
        <f t="shared" si="0"/>
        <v>32.96</v>
      </c>
      <c r="F15" s="28">
        <f t="shared" si="1"/>
        <v>354.78143999999998</v>
      </c>
      <c r="G15" s="28">
        <f t="shared" si="2"/>
        <v>390.25958400000002</v>
      </c>
      <c r="H15" s="26">
        <v>18000</v>
      </c>
      <c r="I15" s="28">
        <f t="shared" si="3"/>
        <v>6386065.9199999999</v>
      </c>
      <c r="J15" s="28">
        <f t="shared" si="4"/>
        <v>5747459.3279999997</v>
      </c>
      <c r="K15" s="28">
        <f t="shared" si="5"/>
        <v>5108852.7360000005</v>
      </c>
      <c r="L15" s="28">
        <f t="shared" si="6"/>
        <v>1170778.7520000001</v>
      </c>
      <c r="M15" s="28">
        <v>16000</v>
      </c>
    </row>
    <row r="16" spans="3:13" ht="16.5" x14ac:dyDescent="0.3">
      <c r="C16" s="28">
        <v>13</v>
      </c>
      <c r="D16" s="26">
        <v>2404</v>
      </c>
      <c r="E16" s="27">
        <f t="shared" si="0"/>
        <v>32.96</v>
      </c>
      <c r="F16" s="28">
        <f t="shared" si="1"/>
        <v>354.78143999999998</v>
      </c>
      <c r="G16" s="28">
        <f t="shared" si="2"/>
        <v>390.25958400000002</v>
      </c>
      <c r="H16" s="26">
        <v>18000</v>
      </c>
      <c r="I16" s="28">
        <f t="shared" si="3"/>
        <v>6386065.9199999999</v>
      </c>
      <c r="J16" s="28">
        <f t="shared" si="4"/>
        <v>5747459.3279999997</v>
      </c>
      <c r="K16" s="28">
        <f t="shared" si="5"/>
        <v>5108852.7360000005</v>
      </c>
      <c r="L16" s="28">
        <f t="shared" si="6"/>
        <v>1170778.7520000001</v>
      </c>
      <c r="M16" s="28">
        <v>16000</v>
      </c>
    </row>
    <row r="17" spans="3:13" ht="15.75" x14ac:dyDescent="0.25">
      <c r="C17" s="56" t="s">
        <v>28</v>
      </c>
      <c r="D17" s="56"/>
      <c r="E17" s="56"/>
      <c r="F17" s="56"/>
      <c r="G17" s="56"/>
      <c r="H17" s="56"/>
      <c r="I17" s="57">
        <f>SUM(I4:I16)</f>
        <v>83018856.960000008</v>
      </c>
      <c r="J17" s="58">
        <f t="shared" si="4"/>
        <v>74716971.264000013</v>
      </c>
      <c r="K17" s="58">
        <f t="shared" si="5"/>
        <v>66415085.568000011</v>
      </c>
      <c r="L17" s="57">
        <f>SUM(L4:L16)</f>
        <v>15220123.776000002</v>
      </c>
      <c r="M17" s="57">
        <f>SUM(M4:M16)</f>
        <v>208000</v>
      </c>
    </row>
    <row r="21" spans="3:13" ht="16.5" x14ac:dyDescent="0.3">
      <c r="C21" s="52" t="s">
        <v>32</v>
      </c>
      <c r="D21" s="52" t="s">
        <v>23</v>
      </c>
      <c r="E21" s="52" t="s">
        <v>26</v>
      </c>
      <c r="F21" s="52" t="s">
        <v>27</v>
      </c>
      <c r="G21" s="52" t="s">
        <v>30</v>
      </c>
      <c r="H21" s="52" t="s">
        <v>17</v>
      </c>
      <c r="I21" s="52" t="s">
        <v>11</v>
      </c>
      <c r="J21" s="52" t="s">
        <v>24</v>
      </c>
      <c r="K21" s="52" t="s">
        <v>25</v>
      </c>
      <c r="L21" s="52" t="s">
        <v>12</v>
      </c>
      <c r="M21" s="52" t="s">
        <v>16</v>
      </c>
    </row>
    <row r="22" spans="3:13" ht="16.5" x14ac:dyDescent="0.3">
      <c r="C22" s="54">
        <v>1</v>
      </c>
      <c r="D22" s="12">
        <v>1601</v>
      </c>
      <c r="E22" s="14">
        <f t="shared" ref="E22:E44" si="7">32.96</f>
        <v>32.96</v>
      </c>
      <c r="F22" s="54">
        <f t="shared" ref="F22:F44" si="8">E22*10.764</f>
        <v>354.78143999999998</v>
      </c>
      <c r="G22" s="54">
        <f>F22*1.1</f>
        <v>390.25958400000002</v>
      </c>
      <c r="H22" s="12">
        <v>18000</v>
      </c>
      <c r="I22" s="54">
        <f>H22*F22</f>
        <v>6386065.9199999999</v>
      </c>
      <c r="J22" s="54">
        <f>I22*0.9</f>
        <v>5747459.3279999997</v>
      </c>
      <c r="K22" s="54">
        <f>I22*0.8</f>
        <v>5108852.7360000005</v>
      </c>
      <c r="L22" s="54">
        <f>G22*3000</f>
        <v>1170778.7520000001</v>
      </c>
      <c r="M22" s="54">
        <v>16000</v>
      </c>
    </row>
    <row r="23" spans="3:13" ht="16.5" x14ac:dyDescent="0.3">
      <c r="C23" s="54">
        <v>2</v>
      </c>
      <c r="D23" s="12">
        <v>1602</v>
      </c>
      <c r="E23" s="14">
        <f t="shared" si="7"/>
        <v>32.96</v>
      </c>
      <c r="F23" s="54">
        <f t="shared" si="8"/>
        <v>354.78143999999998</v>
      </c>
      <c r="G23" s="54">
        <f t="shared" ref="G23:G41" si="9">F23*1.1</f>
        <v>390.25958400000002</v>
      </c>
      <c r="H23" s="12">
        <v>18000</v>
      </c>
      <c r="I23" s="54">
        <f t="shared" ref="I23:I44" si="10">H23*F23</f>
        <v>6386065.9199999999</v>
      </c>
      <c r="J23" s="54">
        <f t="shared" ref="J23:J45" si="11">I23*0.9</f>
        <v>5747459.3279999997</v>
      </c>
      <c r="K23" s="54">
        <f t="shared" ref="K23:K45" si="12">I23*0.8</f>
        <v>5108852.7360000005</v>
      </c>
      <c r="L23" s="54">
        <f t="shared" ref="L23:L44" si="13">G23*3000</f>
        <v>1170778.7520000001</v>
      </c>
      <c r="M23" s="54">
        <v>16000</v>
      </c>
    </row>
    <row r="24" spans="3:13" ht="16.5" x14ac:dyDescent="0.3">
      <c r="C24" s="54">
        <v>3</v>
      </c>
      <c r="D24" s="12">
        <v>1603</v>
      </c>
      <c r="E24" s="14">
        <f t="shared" si="7"/>
        <v>32.96</v>
      </c>
      <c r="F24" s="54">
        <f t="shared" si="8"/>
        <v>354.78143999999998</v>
      </c>
      <c r="G24" s="54">
        <f t="shared" si="9"/>
        <v>390.25958400000002</v>
      </c>
      <c r="H24" s="12">
        <v>18000</v>
      </c>
      <c r="I24" s="54">
        <f t="shared" si="10"/>
        <v>6386065.9199999999</v>
      </c>
      <c r="J24" s="54">
        <f t="shared" si="11"/>
        <v>5747459.3279999997</v>
      </c>
      <c r="K24" s="54">
        <f t="shared" si="12"/>
        <v>5108852.7360000005</v>
      </c>
      <c r="L24" s="54">
        <f t="shared" si="13"/>
        <v>1170778.7520000001</v>
      </c>
      <c r="M24" s="54">
        <v>16000</v>
      </c>
    </row>
    <row r="25" spans="3:13" ht="16.5" x14ac:dyDescent="0.3">
      <c r="C25" s="54">
        <v>4</v>
      </c>
      <c r="D25" s="12">
        <v>1604</v>
      </c>
      <c r="E25" s="14">
        <f t="shared" si="7"/>
        <v>32.96</v>
      </c>
      <c r="F25" s="54">
        <f t="shared" si="8"/>
        <v>354.78143999999998</v>
      </c>
      <c r="G25" s="54">
        <f t="shared" si="9"/>
        <v>390.25958400000002</v>
      </c>
      <c r="H25" s="12">
        <v>18000</v>
      </c>
      <c r="I25" s="54">
        <f t="shared" si="10"/>
        <v>6386065.9199999999</v>
      </c>
      <c r="J25" s="54">
        <f t="shared" si="11"/>
        <v>5747459.3279999997</v>
      </c>
      <c r="K25" s="54">
        <f t="shared" si="12"/>
        <v>5108852.7360000005</v>
      </c>
      <c r="L25" s="54">
        <f t="shared" si="13"/>
        <v>1170778.7520000001</v>
      </c>
      <c r="M25" s="54">
        <v>16000</v>
      </c>
    </row>
    <row r="26" spans="3:13" ht="16.5" x14ac:dyDescent="0.3">
      <c r="C26" s="54">
        <v>5</v>
      </c>
      <c r="D26" s="12">
        <v>1605</v>
      </c>
      <c r="E26" s="14">
        <f t="shared" si="7"/>
        <v>32.96</v>
      </c>
      <c r="F26" s="54">
        <f t="shared" si="8"/>
        <v>354.78143999999998</v>
      </c>
      <c r="G26" s="54">
        <f t="shared" si="9"/>
        <v>390.25958400000002</v>
      </c>
      <c r="H26" s="12">
        <v>18000</v>
      </c>
      <c r="I26" s="54">
        <f t="shared" si="10"/>
        <v>6386065.9199999999</v>
      </c>
      <c r="J26" s="54">
        <f t="shared" si="11"/>
        <v>5747459.3279999997</v>
      </c>
      <c r="K26" s="54">
        <f t="shared" si="12"/>
        <v>5108852.7360000005</v>
      </c>
      <c r="L26" s="54">
        <f t="shared" si="13"/>
        <v>1170778.7520000001</v>
      </c>
      <c r="M26" s="54">
        <v>16000</v>
      </c>
    </row>
    <row r="27" spans="3:13" ht="16.5" x14ac:dyDescent="0.3">
      <c r="C27" s="54">
        <v>6</v>
      </c>
      <c r="D27" s="12">
        <v>1608</v>
      </c>
      <c r="E27" s="14">
        <f t="shared" si="7"/>
        <v>32.96</v>
      </c>
      <c r="F27" s="54">
        <f t="shared" si="8"/>
        <v>354.78143999999998</v>
      </c>
      <c r="G27" s="54">
        <f t="shared" si="9"/>
        <v>390.25958400000002</v>
      </c>
      <c r="H27" s="12">
        <v>18000</v>
      </c>
      <c r="I27" s="54">
        <f t="shared" si="10"/>
        <v>6386065.9199999999</v>
      </c>
      <c r="J27" s="54">
        <f t="shared" si="11"/>
        <v>5747459.3279999997</v>
      </c>
      <c r="K27" s="54">
        <f t="shared" si="12"/>
        <v>5108852.7360000005</v>
      </c>
      <c r="L27" s="54">
        <f t="shared" si="13"/>
        <v>1170778.7520000001</v>
      </c>
      <c r="M27" s="54">
        <v>16000</v>
      </c>
    </row>
    <row r="28" spans="3:13" ht="16.5" x14ac:dyDescent="0.3">
      <c r="C28" s="54">
        <v>7</v>
      </c>
      <c r="D28" s="12">
        <v>1701</v>
      </c>
      <c r="E28" s="14">
        <f t="shared" si="7"/>
        <v>32.96</v>
      </c>
      <c r="F28" s="54">
        <f t="shared" si="8"/>
        <v>354.78143999999998</v>
      </c>
      <c r="G28" s="54">
        <f t="shared" si="9"/>
        <v>390.25958400000002</v>
      </c>
      <c r="H28" s="12">
        <v>18000</v>
      </c>
      <c r="I28" s="54">
        <f t="shared" si="10"/>
        <v>6386065.9199999999</v>
      </c>
      <c r="J28" s="54">
        <f t="shared" si="11"/>
        <v>5747459.3279999997</v>
      </c>
      <c r="K28" s="54">
        <f t="shared" si="12"/>
        <v>5108852.7360000005</v>
      </c>
      <c r="L28" s="54">
        <f t="shared" si="13"/>
        <v>1170778.7520000001</v>
      </c>
      <c r="M28" s="54">
        <v>16000</v>
      </c>
    </row>
    <row r="29" spans="3:13" ht="16.5" x14ac:dyDescent="0.3">
      <c r="C29" s="54">
        <v>8</v>
      </c>
      <c r="D29" s="12">
        <v>1702</v>
      </c>
      <c r="E29" s="14">
        <f t="shared" si="7"/>
        <v>32.96</v>
      </c>
      <c r="F29" s="54">
        <f t="shared" si="8"/>
        <v>354.78143999999998</v>
      </c>
      <c r="G29" s="54">
        <f t="shared" si="9"/>
        <v>390.25958400000002</v>
      </c>
      <c r="H29" s="12">
        <v>18000</v>
      </c>
      <c r="I29" s="54">
        <f t="shared" si="10"/>
        <v>6386065.9199999999</v>
      </c>
      <c r="J29" s="54">
        <f t="shared" si="11"/>
        <v>5747459.3279999997</v>
      </c>
      <c r="K29" s="54">
        <f t="shared" si="12"/>
        <v>5108852.7360000005</v>
      </c>
      <c r="L29" s="54">
        <f t="shared" si="13"/>
        <v>1170778.7520000001</v>
      </c>
      <c r="M29" s="54">
        <v>16000</v>
      </c>
    </row>
    <row r="30" spans="3:13" ht="16.5" x14ac:dyDescent="0.3">
      <c r="C30" s="54">
        <v>9</v>
      </c>
      <c r="D30" s="12">
        <v>1703</v>
      </c>
      <c r="E30" s="14">
        <f t="shared" si="7"/>
        <v>32.96</v>
      </c>
      <c r="F30" s="54">
        <f t="shared" si="8"/>
        <v>354.78143999999998</v>
      </c>
      <c r="G30" s="54">
        <f t="shared" si="9"/>
        <v>390.25958400000002</v>
      </c>
      <c r="H30" s="12">
        <v>18000</v>
      </c>
      <c r="I30" s="54">
        <f t="shared" si="10"/>
        <v>6386065.9199999999</v>
      </c>
      <c r="J30" s="54">
        <f t="shared" si="11"/>
        <v>5747459.3279999997</v>
      </c>
      <c r="K30" s="54">
        <f t="shared" si="12"/>
        <v>5108852.7360000005</v>
      </c>
      <c r="L30" s="54">
        <f t="shared" si="13"/>
        <v>1170778.7520000001</v>
      </c>
      <c r="M30" s="54">
        <v>16000</v>
      </c>
    </row>
    <row r="31" spans="3:13" ht="16.5" x14ac:dyDescent="0.3">
      <c r="C31" s="54">
        <v>10</v>
      </c>
      <c r="D31" s="12">
        <v>1704</v>
      </c>
      <c r="E31" s="14">
        <f t="shared" si="7"/>
        <v>32.96</v>
      </c>
      <c r="F31" s="54">
        <f t="shared" si="8"/>
        <v>354.78143999999998</v>
      </c>
      <c r="G31" s="54">
        <f t="shared" si="9"/>
        <v>390.25958400000002</v>
      </c>
      <c r="H31" s="12">
        <v>18000</v>
      </c>
      <c r="I31" s="54">
        <f t="shared" si="10"/>
        <v>6386065.9199999999</v>
      </c>
      <c r="J31" s="54">
        <f t="shared" si="11"/>
        <v>5747459.3279999997</v>
      </c>
      <c r="K31" s="54">
        <f t="shared" si="12"/>
        <v>5108852.7360000005</v>
      </c>
      <c r="L31" s="54">
        <f t="shared" si="13"/>
        <v>1170778.7520000001</v>
      </c>
      <c r="M31" s="54">
        <v>16000</v>
      </c>
    </row>
    <row r="32" spans="3:13" ht="16.5" x14ac:dyDescent="0.3">
      <c r="C32" s="54">
        <v>11</v>
      </c>
      <c r="D32" s="12">
        <v>1705</v>
      </c>
      <c r="E32" s="14">
        <f t="shared" si="7"/>
        <v>32.96</v>
      </c>
      <c r="F32" s="54">
        <f t="shared" si="8"/>
        <v>354.78143999999998</v>
      </c>
      <c r="G32" s="54">
        <f t="shared" si="9"/>
        <v>390.25958400000002</v>
      </c>
      <c r="H32" s="12">
        <v>18000</v>
      </c>
      <c r="I32" s="54">
        <f t="shared" si="10"/>
        <v>6386065.9199999999</v>
      </c>
      <c r="J32" s="54">
        <f t="shared" si="11"/>
        <v>5747459.3279999997</v>
      </c>
      <c r="K32" s="54">
        <f t="shared" si="12"/>
        <v>5108852.7360000005</v>
      </c>
      <c r="L32" s="54">
        <f t="shared" si="13"/>
        <v>1170778.7520000001</v>
      </c>
      <c r="M32" s="54">
        <v>16000</v>
      </c>
    </row>
    <row r="33" spans="3:17" ht="16.5" x14ac:dyDescent="0.3">
      <c r="C33" s="54">
        <v>12</v>
      </c>
      <c r="D33" s="12">
        <v>1706</v>
      </c>
      <c r="E33" s="14">
        <f t="shared" si="7"/>
        <v>32.96</v>
      </c>
      <c r="F33" s="54">
        <f t="shared" si="8"/>
        <v>354.78143999999998</v>
      </c>
      <c r="G33" s="54">
        <f t="shared" si="9"/>
        <v>390.25958400000002</v>
      </c>
      <c r="H33" s="12">
        <v>18000</v>
      </c>
      <c r="I33" s="54">
        <f t="shared" si="10"/>
        <v>6386065.9199999999</v>
      </c>
      <c r="J33" s="54">
        <f t="shared" si="11"/>
        <v>5747459.3279999997</v>
      </c>
      <c r="K33" s="54">
        <f t="shared" si="12"/>
        <v>5108852.7360000005</v>
      </c>
      <c r="L33" s="54">
        <f t="shared" si="13"/>
        <v>1170778.7520000001</v>
      </c>
      <c r="M33" s="54">
        <v>16000</v>
      </c>
    </row>
    <row r="34" spans="3:17" ht="16.5" x14ac:dyDescent="0.3">
      <c r="C34" s="54">
        <v>13</v>
      </c>
      <c r="D34" s="12">
        <v>1707</v>
      </c>
      <c r="E34" s="14">
        <f t="shared" si="7"/>
        <v>32.96</v>
      </c>
      <c r="F34" s="54">
        <f t="shared" si="8"/>
        <v>354.78143999999998</v>
      </c>
      <c r="G34" s="54">
        <f t="shared" si="9"/>
        <v>390.25958400000002</v>
      </c>
      <c r="H34" s="12">
        <v>18000</v>
      </c>
      <c r="I34" s="54">
        <f t="shared" si="10"/>
        <v>6386065.9199999999</v>
      </c>
      <c r="J34" s="54">
        <f t="shared" si="11"/>
        <v>5747459.3279999997</v>
      </c>
      <c r="K34" s="54">
        <f t="shared" si="12"/>
        <v>5108852.7360000005</v>
      </c>
      <c r="L34" s="54">
        <f t="shared" si="13"/>
        <v>1170778.7520000001</v>
      </c>
      <c r="M34" s="54">
        <v>16000</v>
      </c>
      <c r="Q34">
        <f>23+13</f>
        <v>36</v>
      </c>
    </row>
    <row r="35" spans="3:17" ht="16.5" x14ac:dyDescent="0.3">
      <c r="C35" s="54">
        <v>14</v>
      </c>
      <c r="D35" s="12">
        <v>1708</v>
      </c>
      <c r="E35" s="14">
        <f t="shared" si="7"/>
        <v>32.96</v>
      </c>
      <c r="F35" s="54">
        <f t="shared" si="8"/>
        <v>354.78143999999998</v>
      </c>
      <c r="G35" s="54">
        <f t="shared" si="9"/>
        <v>390.25958400000002</v>
      </c>
      <c r="H35" s="12">
        <v>18000</v>
      </c>
      <c r="I35" s="54">
        <f t="shared" si="10"/>
        <v>6386065.9199999999</v>
      </c>
      <c r="J35" s="54">
        <f t="shared" si="11"/>
        <v>5747459.3279999997</v>
      </c>
      <c r="K35" s="54">
        <f t="shared" si="12"/>
        <v>5108852.7360000005</v>
      </c>
      <c r="L35" s="54">
        <f t="shared" si="13"/>
        <v>1170778.7520000001</v>
      </c>
      <c r="M35" s="54">
        <v>16000</v>
      </c>
    </row>
    <row r="36" spans="3:17" ht="16.5" x14ac:dyDescent="0.3">
      <c r="C36" s="54">
        <v>15</v>
      </c>
      <c r="D36" s="12">
        <v>1709</v>
      </c>
      <c r="E36" s="14">
        <f t="shared" si="7"/>
        <v>32.96</v>
      </c>
      <c r="F36" s="54">
        <f t="shared" si="8"/>
        <v>354.78143999999998</v>
      </c>
      <c r="G36" s="54">
        <f t="shared" si="9"/>
        <v>390.25958400000002</v>
      </c>
      <c r="H36" s="12">
        <v>18000</v>
      </c>
      <c r="I36" s="54">
        <f t="shared" si="10"/>
        <v>6386065.9199999999</v>
      </c>
      <c r="J36" s="54">
        <f t="shared" si="11"/>
        <v>5747459.3279999997</v>
      </c>
      <c r="K36" s="54">
        <f t="shared" si="12"/>
        <v>5108852.7360000005</v>
      </c>
      <c r="L36" s="54">
        <f t="shared" si="13"/>
        <v>1170778.7520000001</v>
      </c>
      <c r="M36" s="54">
        <v>16000</v>
      </c>
    </row>
    <row r="37" spans="3:17" ht="16.5" x14ac:dyDescent="0.3">
      <c r="C37" s="54">
        <v>16</v>
      </c>
      <c r="D37" s="12">
        <v>1801</v>
      </c>
      <c r="E37" s="14">
        <f t="shared" si="7"/>
        <v>32.96</v>
      </c>
      <c r="F37" s="54">
        <f t="shared" si="8"/>
        <v>354.78143999999998</v>
      </c>
      <c r="G37" s="54">
        <f t="shared" si="9"/>
        <v>390.25958400000002</v>
      </c>
      <c r="H37" s="12">
        <v>18000</v>
      </c>
      <c r="I37" s="54">
        <f t="shared" si="10"/>
        <v>6386065.9199999999</v>
      </c>
      <c r="J37" s="54">
        <f t="shared" si="11"/>
        <v>5747459.3279999997</v>
      </c>
      <c r="K37" s="54">
        <f t="shared" si="12"/>
        <v>5108852.7360000005</v>
      </c>
      <c r="L37" s="54">
        <f t="shared" si="13"/>
        <v>1170778.7520000001</v>
      </c>
      <c r="M37" s="54">
        <v>16000</v>
      </c>
    </row>
    <row r="38" spans="3:17" ht="16.5" x14ac:dyDescent="0.3">
      <c r="C38" s="54">
        <v>17</v>
      </c>
      <c r="D38" s="12">
        <v>1802</v>
      </c>
      <c r="E38" s="14">
        <f t="shared" si="7"/>
        <v>32.96</v>
      </c>
      <c r="F38" s="54">
        <f t="shared" si="8"/>
        <v>354.78143999999998</v>
      </c>
      <c r="G38" s="54">
        <f t="shared" si="9"/>
        <v>390.25958400000002</v>
      </c>
      <c r="H38" s="12">
        <v>18000</v>
      </c>
      <c r="I38" s="54">
        <f t="shared" si="10"/>
        <v>6386065.9199999999</v>
      </c>
      <c r="J38" s="54">
        <f t="shared" si="11"/>
        <v>5747459.3279999997</v>
      </c>
      <c r="K38" s="54">
        <f t="shared" si="12"/>
        <v>5108852.7360000005</v>
      </c>
      <c r="L38" s="54">
        <f t="shared" si="13"/>
        <v>1170778.7520000001</v>
      </c>
      <c r="M38" s="54">
        <v>16000</v>
      </c>
    </row>
    <row r="39" spans="3:17" ht="16.5" x14ac:dyDescent="0.3">
      <c r="C39" s="54">
        <v>18</v>
      </c>
      <c r="D39" s="12">
        <v>1803</v>
      </c>
      <c r="E39" s="14">
        <f t="shared" si="7"/>
        <v>32.96</v>
      </c>
      <c r="F39" s="54">
        <f t="shared" si="8"/>
        <v>354.78143999999998</v>
      </c>
      <c r="G39" s="54">
        <f t="shared" si="9"/>
        <v>390.25958400000002</v>
      </c>
      <c r="H39" s="12">
        <v>18000</v>
      </c>
      <c r="I39" s="54">
        <f t="shared" si="10"/>
        <v>6386065.9199999999</v>
      </c>
      <c r="J39" s="54">
        <f t="shared" si="11"/>
        <v>5747459.3279999997</v>
      </c>
      <c r="K39" s="54">
        <f t="shared" si="12"/>
        <v>5108852.7360000005</v>
      </c>
      <c r="L39" s="54">
        <f t="shared" si="13"/>
        <v>1170778.7520000001</v>
      </c>
      <c r="M39" s="54">
        <v>16000</v>
      </c>
    </row>
    <row r="40" spans="3:17" ht="16.5" x14ac:dyDescent="0.3">
      <c r="C40" s="54">
        <v>19</v>
      </c>
      <c r="D40" s="12">
        <v>1805</v>
      </c>
      <c r="E40" s="14">
        <f t="shared" si="7"/>
        <v>32.96</v>
      </c>
      <c r="F40" s="54">
        <f t="shared" si="8"/>
        <v>354.78143999999998</v>
      </c>
      <c r="G40" s="54">
        <f t="shared" si="9"/>
        <v>390.25958400000002</v>
      </c>
      <c r="H40" s="12">
        <v>18000</v>
      </c>
      <c r="I40" s="54">
        <f t="shared" si="10"/>
        <v>6386065.9199999999</v>
      </c>
      <c r="J40" s="54">
        <f t="shared" si="11"/>
        <v>5747459.3279999997</v>
      </c>
      <c r="K40" s="54">
        <f t="shared" si="12"/>
        <v>5108852.7360000005</v>
      </c>
      <c r="L40" s="54">
        <f t="shared" si="13"/>
        <v>1170778.7520000001</v>
      </c>
      <c r="M40" s="54">
        <v>16000</v>
      </c>
    </row>
    <row r="41" spans="3:17" ht="16.5" x14ac:dyDescent="0.3">
      <c r="C41" s="54">
        <v>20</v>
      </c>
      <c r="D41" s="12">
        <v>1806</v>
      </c>
      <c r="E41" s="14">
        <f t="shared" si="7"/>
        <v>32.96</v>
      </c>
      <c r="F41" s="54">
        <f t="shared" si="8"/>
        <v>354.78143999999998</v>
      </c>
      <c r="G41" s="54">
        <f t="shared" si="9"/>
        <v>390.25958400000002</v>
      </c>
      <c r="H41" s="12">
        <v>18000</v>
      </c>
      <c r="I41" s="54">
        <f t="shared" si="10"/>
        <v>6386065.9199999999</v>
      </c>
      <c r="J41" s="54">
        <f t="shared" si="11"/>
        <v>5747459.3279999997</v>
      </c>
      <c r="K41" s="54">
        <f t="shared" si="12"/>
        <v>5108852.7360000005</v>
      </c>
      <c r="L41" s="54">
        <f t="shared" si="13"/>
        <v>1170778.7520000001</v>
      </c>
      <c r="M41" s="54">
        <v>16000</v>
      </c>
    </row>
    <row r="42" spans="3:17" ht="16.5" x14ac:dyDescent="0.3">
      <c r="C42" s="54">
        <v>21</v>
      </c>
      <c r="D42" s="12">
        <v>1807</v>
      </c>
      <c r="E42" s="14">
        <f t="shared" si="7"/>
        <v>32.96</v>
      </c>
      <c r="F42" s="54">
        <f t="shared" si="8"/>
        <v>354.78143999999998</v>
      </c>
      <c r="G42" s="54">
        <f>F42*1.1</f>
        <v>390.25958400000002</v>
      </c>
      <c r="H42" s="12">
        <v>18000</v>
      </c>
      <c r="I42" s="54">
        <f t="shared" si="10"/>
        <v>6386065.9199999999</v>
      </c>
      <c r="J42" s="54">
        <f t="shared" si="11"/>
        <v>5747459.3279999997</v>
      </c>
      <c r="K42" s="54">
        <f t="shared" si="12"/>
        <v>5108852.7360000005</v>
      </c>
      <c r="L42" s="54">
        <f t="shared" si="13"/>
        <v>1170778.7520000001</v>
      </c>
      <c r="M42" s="54">
        <v>16000</v>
      </c>
    </row>
    <row r="43" spans="3:17" ht="16.5" x14ac:dyDescent="0.3">
      <c r="C43" s="54">
        <v>22</v>
      </c>
      <c r="D43" s="12">
        <v>1808</v>
      </c>
      <c r="E43" s="14">
        <f t="shared" si="7"/>
        <v>32.96</v>
      </c>
      <c r="F43" s="54">
        <f t="shared" si="8"/>
        <v>354.78143999999998</v>
      </c>
      <c r="G43" s="54">
        <f>F43*1.1</f>
        <v>390.25958400000002</v>
      </c>
      <c r="H43" s="12">
        <v>18000</v>
      </c>
      <c r="I43" s="54">
        <f t="shared" si="10"/>
        <v>6386065.9199999999</v>
      </c>
      <c r="J43" s="54">
        <f t="shared" si="11"/>
        <v>5747459.3279999997</v>
      </c>
      <c r="K43" s="54">
        <f t="shared" si="12"/>
        <v>5108852.7360000005</v>
      </c>
      <c r="L43" s="54">
        <f t="shared" si="13"/>
        <v>1170778.7520000001</v>
      </c>
      <c r="M43" s="54">
        <v>16000</v>
      </c>
    </row>
    <row r="44" spans="3:17" ht="16.5" x14ac:dyDescent="0.3">
      <c r="C44" s="54">
        <v>23</v>
      </c>
      <c r="D44" s="12">
        <v>1809</v>
      </c>
      <c r="E44" s="14">
        <f t="shared" si="7"/>
        <v>32.96</v>
      </c>
      <c r="F44" s="54">
        <f t="shared" si="8"/>
        <v>354.78143999999998</v>
      </c>
      <c r="G44" s="54">
        <f t="shared" ref="G44" si="14">F44*1.1</f>
        <v>390.25958400000002</v>
      </c>
      <c r="H44" s="12">
        <v>18000</v>
      </c>
      <c r="I44" s="54">
        <f t="shared" si="10"/>
        <v>6386065.9199999999</v>
      </c>
      <c r="J44" s="54">
        <f t="shared" si="11"/>
        <v>5747459.3279999997</v>
      </c>
      <c r="K44" s="54">
        <f t="shared" si="12"/>
        <v>5108852.7360000005</v>
      </c>
      <c r="L44" s="54">
        <f t="shared" si="13"/>
        <v>1170778.7520000001</v>
      </c>
      <c r="M44" s="54">
        <v>16000</v>
      </c>
    </row>
    <row r="45" spans="3:17" ht="15.75" x14ac:dyDescent="0.25">
      <c r="C45" s="56" t="s">
        <v>28</v>
      </c>
      <c r="D45" s="56"/>
      <c r="E45" s="56"/>
      <c r="F45" s="56"/>
      <c r="G45" s="56"/>
      <c r="H45" s="56"/>
      <c r="I45" s="57">
        <f>SUM(I22:I44)</f>
        <v>146879516.16</v>
      </c>
      <c r="J45" s="57">
        <f t="shared" si="11"/>
        <v>132191564.544</v>
      </c>
      <c r="K45" s="57">
        <f t="shared" si="12"/>
        <v>117503612.928</v>
      </c>
      <c r="L45" s="57">
        <f>SUM(L22:L44)</f>
        <v>26927911.296000004</v>
      </c>
      <c r="M45" s="57">
        <f>SUM(M22:M44)</f>
        <v>368000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1B81-9315-417D-9AD1-BFFA3E0F8F9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F72D5-BBCC-46AC-A469-5ADFD57C3942}">
  <dimension ref="A1"/>
  <sheetViews>
    <sheetView topLeftCell="A40" workbookViewId="0">
      <selection activeCell="T66" sqref="T6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2 Report 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2023-12-12T10:22:56Z</dcterms:modified>
</cp:coreProperties>
</file>