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2" i="5" l="1"/>
  <c r="C21" i="5"/>
  <c r="C20" i="5"/>
  <c r="C25" i="5"/>
  <c r="M11" i="5"/>
  <c r="L11" i="5"/>
  <c r="L9" i="5"/>
  <c r="L8" i="5"/>
  <c r="L4" i="5"/>
  <c r="M4" i="5"/>
  <c r="D6" i="5"/>
  <c r="C15" i="5"/>
  <c r="C13" i="5"/>
  <c r="T20" i="5"/>
  <c r="T18" i="5"/>
  <c r="T19" i="5"/>
  <c r="T17" i="5"/>
  <c r="T5" i="5"/>
  <c r="T14" i="5" s="1"/>
  <c r="T6" i="5"/>
  <c r="T7" i="5"/>
  <c r="T8" i="5"/>
  <c r="T9" i="5"/>
  <c r="T10" i="5"/>
  <c r="T11" i="5"/>
  <c r="T12" i="5"/>
  <c r="T13" i="5"/>
  <c r="T4" i="5"/>
  <c r="F14" i="5"/>
  <c r="C23" i="5"/>
  <c r="C18" i="5"/>
  <c r="C11" i="5"/>
  <c r="C8" i="5"/>
  <c r="C6" i="5"/>
  <c r="C12" i="5" s="1"/>
  <c r="G6" i="5"/>
  <c r="C7" i="5" l="1"/>
  <c r="B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<sst xmlns="http://schemas.openxmlformats.org/spreadsheetml/2006/main" count="75" uniqueCount="53">
  <si>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</si>
  <si>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</si>
  <si>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</si>
  <si>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</si>
  <si>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</si>
  <si>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</si>
  <si>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</si>
  <si>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</si>
  <si>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</si>
  <si>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</si>
  <si>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</si>
  <si>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</si>
  <si>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</si>
  <si>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</si>
  <si>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</si>
  <si>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</si>
  <si>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</si>
  <si>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</si>
  <si>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</si>
  <si>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</si>
  <si>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</si>
  <si>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</si>
  <si>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</si>
  <si>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</si>
  <si>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</si>
  <si>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</si>
  <si>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</si>
  <si>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</si>
  <si>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</si>
  <si>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</si>
  <si>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</si>
  <si>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</si>
  <si>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</si>
  <si>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</si>
  <si>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</si>
  <si>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</si>
  <si>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</si>
  <si>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</si>
  <si>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</si>
  <si>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</si>
  <si>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</si>
  <si>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</si>
  <si>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</si>
  <si>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</si>
  <si>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</si>
  <si>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</si>
  <si>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</si>
  <si>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</si>
  <si>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BAL</t>
  </si>
  <si>
    <t>FMV</t>
  </si>
  <si>
    <t>DV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</si>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</sst>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workbookViewId="0">
      <selection activeCell="C25" sqref="C25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4.28515625" bestFit="1" customWidth="1"/>
    <col min="4" max="4" width="10" bestFit="1" customWidth="1"/>
    <col min="6" max="6" width="14.28515625" bestFit="1" customWidth="1"/>
    <col min="12" max="12" width="11.5703125" bestFit="1" customWidth="1"/>
    <col min="13" max="13" width="10" bestFit="1" customWidth="1"/>
  </cols>
  <sheetData>
    <row r="2" spans="1:20" x14ac:dyDescent="0.25">
      <c r="A2" s="17"/>
      <c r="B2" s="17"/>
    </row>
    <row r="3" spans="1:20" x14ac:dyDescent="0.25">
      <c r="A3" s="17" t="s">
        <v>34</v>
      </c>
      <c r="B3" s="17"/>
      <c r="K3" t="s">
        <v>51</v>
      </c>
      <c r="L3" s="1">
        <v>143500</v>
      </c>
      <c r="M3" s="1"/>
      <c r="N3" s="1"/>
    </row>
    <row r="4" spans="1:20" x14ac:dyDescent="0.25">
      <c r="A4" s="17" t="s">
        <v>20</v>
      </c>
      <c r="B4" s="17">
        <v>2023</v>
      </c>
      <c r="C4" s="17">
        <v>2024</v>
      </c>
      <c r="F4">
        <v>619</v>
      </c>
      <c r="L4" s="1">
        <f>L3/100*105</f>
        <v>150675</v>
      </c>
      <c r="M4" s="49">
        <f>L4/10.764</f>
        <v>13998.04905239688</v>
      </c>
      <c r="N4" s="1"/>
      <c r="R4">
        <v>10.9</v>
      </c>
      <c r="S4">
        <v>16.53</v>
      </c>
      <c r="T4">
        <f>S4*R4</f>
        <v>180.17700000000002</v>
      </c>
    </row>
    <row r="5" spans="1:20" x14ac:dyDescent="0.25">
      <c r="A5" s="17" t="s">
        <v>21</v>
      </c>
      <c r="B5" s="17">
        <v>2010</v>
      </c>
      <c r="C5" s="17">
        <v>2010</v>
      </c>
      <c r="L5" s="1"/>
      <c r="M5" s="1"/>
      <c r="N5" s="1"/>
      <c r="R5">
        <v>7.81</v>
      </c>
      <c r="S5">
        <v>3.42</v>
      </c>
      <c r="T5">
        <f t="shared" ref="T5:T13" si="0">S5*R5</f>
        <v>26.710199999999997</v>
      </c>
    </row>
    <row r="6" spans="1:20" x14ac:dyDescent="0.25">
      <c r="A6" s="17" t="s">
        <v>22</v>
      </c>
      <c r="B6" s="17">
        <f>B4-B5</f>
        <v>13</v>
      </c>
      <c r="C6" s="17">
        <f>C4-C5</f>
        <v>14</v>
      </c>
      <c r="D6">
        <f>100-C6</f>
        <v>86</v>
      </c>
      <c r="E6" t="s">
        <v>47</v>
      </c>
      <c r="F6">
        <v>61.89</v>
      </c>
      <c r="G6">
        <f>F6*10.764</f>
        <v>666.18395999999996</v>
      </c>
      <c r="H6">
        <v>666</v>
      </c>
      <c r="K6" t="s">
        <v>52</v>
      </c>
      <c r="L6" s="1">
        <v>67730</v>
      </c>
      <c r="M6" s="1"/>
      <c r="N6" s="1"/>
      <c r="R6">
        <v>9.01</v>
      </c>
      <c r="S6">
        <v>3.4</v>
      </c>
      <c r="T6">
        <f t="shared" si="0"/>
        <v>30.633999999999997</v>
      </c>
    </row>
    <row r="7" spans="1:20" x14ac:dyDescent="0.25">
      <c r="A7" s="17"/>
      <c r="B7" s="17">
        <f>60-B6</f>
        <v>47</v>
      </c>
      <c r="C7" s="17">
        <f>60-C6</f>
        <v>46</v>
      </c>
      <c r="L7" s="1"/>
      <c r="M7" s="1"/>
      <c r="N7" s="1"/>
      <c r="R7">
        <v>12.45</v>
      </c>
      <c r="S7">
        <v>6.99</v>
      </c>
      <c r="T7">
        <f t="shared" si="0"/>
        <v>87.025499999999994</v>
      </c>
    </row>
    <row r="8" spans="1:20" x14ac:dyDescent="0.25">
      <c r="A8" s="17" t="s">
        <v>23</v>
      </c>
      <c r="B8" s="46">
        <f>666*3000</f>
        <v>1998000</v>
      </c>
      <c r="C8" s="46">
        <f>666*3000</f>
        <v>1998000</v>
      </c>
      <c r="L8" s="1">
        <f>L4-L6</f>
        <v>82945</v>
      </c>
      <c r="M8" s="1"/>
      <c r="N8" s="1"/>
      <c r="R8">
        <v>7.11</v>
      </c>
      <c r="S8">
        <v>3.63</v>
      </c>
      <c r="T8">
        <f t="shared" si="0"/>
        <v>25.8093</v>
      </c>
    </row>
    <row r="9" spans="1:20" x14ac:dyDescent="0.25">
      <c r="A9" s="17" t="s">
        <v>24</v>
      </c>
      <c r="B9" s="17"/>
      <c r="C9" s="17"/>
      <c r="L9" s="1">
        <f>L8*86%</f>
        <v>71332.7</v>
      </c>
      <c r="M9" s="1"/>
      <c r="N9" s="1"/>
      <c r="R9">
        <v>10.36</v>
      </c>
      <c r="S9">
        <v>9.8699999999999992</v>
      </c>
      <c r="T9">
        <f t="shared" si="0"/>
        <v>102.25319999999999</v>
      </c>
    </row>
    <row r="10" spans="1:20" x14ac:dyDescent="0.25">
      <c r="A10" s="17"/>
      <c r="B10" s="17"/>
      <c r="C10" s="17"/>
      <c r="L10" s="1"/>
      <c r="M10" s="1"/>
      <c r="N10" s="1"/>
      <c r="R10">
        <v>12.81</v>
      </c>
      <c r="S10">
        <v>4.4000000000000004</v>
      </c>
      <c r="T10">
        <f t="shared" si="0"/>
        <v>56.364000000000004</v>
      </c>
    </row>
    <row r="11" spans="1:20" x14ac:dyDescent="0.25">
      <c r="A11" s="17" t="s">
        <v>25</v>
      </c>
      <c r="B11" s="17">
        <f>100-10</f>
        <v>90</v>
      </c>
      <c r="C11" s="17">
        <f>100-10</f>
        <v>90</v>
      </c>
      <c r="L11" s="49">
        <f>L9+L6</f>
        <v>139062.70000000001</v>
      </c>
      <c r="M11" s="49">
        <f>L11/10.764</f>
        <v>12919.240059457452</v>
      </c>
      <c r="N11" s="1"/>
      <c r="R11">
        <v>10</v>
      </c>
      <c r="S11">
        <v>11</v>
      </c>
      <c r="T11">
        <f t="shared" si="0"/>
        <v>110</v>
      </c>
    </row>
    <row r="12" spans="1:20" x14ac:dyDescent="0.25">
      <c r="A12" s="17" t="s">
        <v>26</v>
      </c>
      <c r="B12" s="17">
        <f>B11*B6/60</f>
        <v>19.5</v>
      </c>
      <c r="C12" s="17">
        <f>C11*C6/60</f>
        <v>21</v>
      </c>
      <c r="E12" t="s">
        <v>35</v>
      </c>
      <c r="F12">
        <v>701</v>
      </c>
      <c r="L12" s="1"/>
      <c r="M12" s="1"/>
      <c r="N12" s="1"/>
      <c r="R12">
        <v>12</v>
      </c>
      <c r="S12">
        <v>4.41</v>
      </c>
      <c r="T12">
        <f t="shared" si="0"/>
        <v>52.92</v>
      </c>
    </row>
    <row r="13" spans="1:20" x14ac:dyDescent="0.25">
      <c r="A13" s="17"/>
      <c r="B13" s="47">
        <f>B12%</f>
        <v>0.19500000000000001</v>
      </c>
      <c r="C13" s="47">
        <f>C12%</f>
        <v>0.21</v>
      </c>
      <c r="E13" t="s">
        <v>48</v>
      </c>
      <c r="F13">
        <v>68</v>
      </c>
      <c r="R13">
        <v>4</v>
      </c>
      <c r="S13">
        <v>6.98</v>
      </c>
      <c r="T13">
        <f t="shared" si="0"/>
        <v>27.92</v>
      </c>
    </row>
    <row r="14" spans="1:20" x14ac:dyDescent="0.25">
      <c r="A14" s="17"/>
      <c r="B14" s="17"/>
      <c r="C14" s="17"/>
      <c r="F14">
        <f>SUM(F12:F13)</f>
        <v>769</v>
      </c>
      <c r="T14">
        <f>SUM(T4:T13)</f>
        <v>699.81319999999994</v>
      </c>
    </row>
    <row r="15" spans="1:20" x14ac:dyDescent="0.25">
      <c r="A15" s="17" t="s">
        <v>27</v>
      </c>
      <c r="B15" s="46">
        <f>ROUND((B8*B13),0)</f>
        <v>389610</v>
      </c>
      <c r="C15" s="46">
        <f>ROUND((C8*C13),0)</f>
        <v>419580</v>
      </c>
    </row>
    <row r="16" spans="1:20" x14ac:dyDescent="0.25">
      <c r="A16" s="17" t="s">
        <v>15</v>
      </c>
      <c r="B16" s="46">
        <v>666</v>
      </c>
      <c r="C16" s="46">
        <v>666</v>
      </c>
    </row>
    <row r="17" spans="1:20" x14ac:dyDescent="0.25">
      <c r="A17" s="17" t="s">
        <v>42</v>
      </c>
      <c r="B17" s="17">
        <v>23600</v>
      </c>
      <c r="C17" s="17">
        <v>23700</v>
      </c>
      <c r="R17">
        <v>10.82</v>
      </c>
      <c r="S17">
        <v>2.58</v>
      </c>
      <c r="T17">
        <f>S17*R17</f>
        <v>27.915600000000001</v>
      </c>
    </row>
    <row r="18" spans="1:20" x14ac:dyDescent="0.25">
      <c r="A18" s="17" t="s">
        <v>28</v>
      </c>
      <c r="B18" s="46">
        <f>B17*B16</f>
        <v>15717600</v>
      </c>
      <c r="C18" s="46">
        <f>C17*C16</f>
        <v>15784200</v>
      </c>
      <c r="R18">
        <v>2</v>
      </c>
      <c r="S18">
        <v>10</v>
      </c>
      <c r="T18">
        <f t="shared" ref="T18:T19" si="1">S18*R18</f>
        <v>20</v>
      </c>
    </row>
    <row r="19" spans="1:20" x14ac:dyDescent="0.25">
      <c r="A19" s="17" t="s">
        <v>29</v>
      </c>
      <c r="B19" s="17"/>
      <c r="C19" s="17"/>
      <c r="R19">
        <v>2</v>
      </c>
      <c r="S19">
        <v>10</v>
      </c>
      <c r="T19">
        <f t="shared" si="1"/>
        <v>20</v>
      </c>
    </row>
    <row r="20" spans="1:20" x14ac:dyDescent="0.25">
      <c r="A20" s="43" t="s">
        <v>30</v>
      </c>
      <c r="B20" s="48">
        <f>B18-B15</f>
        <v>15327990</v>
      </c>
      <c r="C20" s="48">
        <f>C18-C15</f>
        <v>15364620</v>
      </c>
      <c r="D20" s="5"/>
      <c r="E20" s="1" t="s">
        <v>49</v>
      </c>
      <c r="F20" s="1">
        <v>15337980</v>
      </c>
      <c r="G20" s="1"/>
      <c r="T20">
        <f>SUM(T17:T19)</f>
        <v>67.915599999999998</v>
      </c>
    </row>
    <row r="21" spans="1:20" x14ac:dyDescent="0.25">
      <c r="A21" s="43" t="s">
        <v>31</v>
      </c>
      <c r="B21" s="48">
        <f>ROUND((B20*90%),0)</f>
        <v>13795191</v>
      </c>
      <c r="C21" s="48">
        <f>ROUND((C20*90%),0)</f>
        <v>13828158</v>
      </c>
      <c r="E21" s="1" t="s">
        <v>12</v>
      </c>
      <c r="F21" s="1">
        <v>13804182</v>
      </c>
      <c r="G21" s="1"/>
    </row>
    <row r="22" spans="1:20" x14ac:dyDescent="0.25">
      <c r="A22" s="43" t="s">
        <v>32</v>
      </c>
      <c r="B22" s="48">
        <f>ROUND((B20*80%),0)</f>
        <v>12262392</v>
      </c>
      <c r="C22" s="48">
        <f>ROUND((C20*80%),0)</f>
        <v>12291696</v>
      </c>
      <c r="E22" s="1" t="s">
        <v>50</v>
      </c>
      <c r="F22" s="1">
        <v>12270384</v>
      </c>
      <c r="G22" s="1"/>
    </row>
    <row r="23" spans="1:20" x14ac:dyDescent="0.25">
      <c r="A23" s="43" t="s">
        <v>33</v>
      </c>
      <c r="B23" s="48">
        <f>MROUND((B20*0.025/12),500)</f>
        <v>32000</v>
      </c>
      <c r="C23" s="48">
        <f>MROUND((C20*0.025/12),500)</f>
        <v>32000</v>
      </c>
      <c r="E23" s="1"/>
      <c r="F23" s="1"/>
      <c r="G23" s="1"/>
    </row>
    <row r="25" spans="1:20" x14ac:dyDescent="0.25">
      <c r="B25" s="5"/>
      <c r="C25" s="1">
        <f>666*12919</f>
        <v>8604054</v>
      </c>
    </row>
    <row r="32" spans="1:20" x14ac:dyDescent="0.25">
      <c r="D32" s="17"/>
      <c r="E32" s="17"/>
    </row>
    <row r="33" spans="4:5" x14ac:dyDescent="0.25">
      <c r="D33" s="17"/>
      <c r="E33" s="17"/>
    </row>
    <row r="34" spans="4:5" x14ac:dyDescent="0.25">
      <c r="D34" s="17"/>
      <c r="E34" s="17"/>
    </row>
    <row r="35" spans="4:5" x14ac:dyDescent="0.25">
      <c r="D35" s="17"/>
      <c r="E35" s="17"/>
    </row>
    <row r="36" spans="4:5" x14ac:dyDescent="0.25">
      <c r="D36" s="43"/>
      <c r="E36" s="43"/>
    </row>
    <row r="37" spans="4:5" x14ac:dyDescent="0.25">
      <c r="D37" s="43"/>
      <c r="E37" s="43"/>
    </row>
    <row r="38" spans="4:5" x14ac:dyDescent="0.25">
      <c r="D38" s="43"/>
      <c r="E38" s="43"/>
    </row>
    <row r="40" spans="4:5" x14ac:dyDescent="0.25">
      <c r="D40" s="17"/>
      <c r="E40" s="17"/>
    </row>
    <row r="41" spans="4:5" x14ac:dyDescent="0.25">
      <c r="D41" s="17"/>
      <c r="E41" s="17"/>
    </row>
    <row r="42" spans="4:5" x14ac:dyDescent="0.25">
      <c r="D42" s="17"/>
      <c r="E42" s="17"/>
    </row>
    <row r="43" spans="4:5" x14ac:dyDescent="0.25">
      <c r="D43" s="17"/>
      <c r="E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2024-01-08T18:50:56Z</dcterms:modified>
</cp:coreProperties>
</file>