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Hemant Narendra Lunawat - Tajpura\"/>
    </mc:Choice>
  </mc:AlternateContent>
  <xr:revisionPtr revIDLastSave="0" documentId="13_ncr:1_{0E7DCAEC-0666-46D0-9867-B1DB1414F8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Work Complition" sheetId="3" r:id="rId2"/>
  </sheets>
  <calcPr calcId="191029"/>
</workbook>
</file>

<file path=xl/calcChain.xml><?xml version="1.0" encoding="utf-8"?>
<calcChain xmlns="http://schemas.openxmlformats.org/spreadsheetml/2006/main">
  <c r="L37" i="2" l="1"/>
  <c r="G38" i="2" l="1"/>
  <c r="G40" i="2" s="1"/>
  <c r="E23" i="3" l="1"/>
  <c r="F23" i="3"/>
  <c r="I3" i="2" l="1"/>
  <c r="K2" i="2" s="1"/>
  <c r="O8" i="2"/>
  <c r="P8" i="2" s="1"/>
  <c r="D25" i="2" s="1"/>
  <c r="D28" i="2" s="1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D30" i="2" l="1"/>
  <c r="D29" i="2"/>
  <c r="C31" i="2"/>
  <c r="C32" i="2" s="1"/>
  <c r="C25" i="2" l="1"/>
  <c r="C28" i="2" s="1"/>
  <c r="E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<sst xmlns="http://schemas.openxmlformats.org/spreadsheetml/2006/main" count="80" uniqueCount="66">
  <si>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</si>
  <si>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</si>
  <si>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</si>
  <si>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</si>
  <si>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</si>
  <si>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</si>
  <si>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</si>
  <si>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</si>
  <si>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</si>
  <si>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</si>
  <si>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</si>
  <si>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</si>
  <si>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</si>
  <si>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</si>
  <si>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</si>
  <si>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</si>
  <si>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</si>
  <si>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</si>
  <si>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</si>
  <si>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</si>
  <si>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</si>
  <si>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</si>
  <si>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</si>
  <si>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</si>
  <si>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</si>
  <si>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</si>
  <si>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</si>
  <si>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</si>
  <si>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</si>
  <si>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</si>
  <si>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</si>
  <si>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</si>
  <si>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</si>
  <si>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</si>
  <si>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</si>
  <si>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</si>
  <si>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</si>
  <si>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</si>
  <si>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</si>
  <si>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</si>
  <si>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</si>
  <si>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</si>
  <si>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</si>
  <si>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</si>
  <si>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</si>
  <si>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</si>
  <si>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Stagewise pecentage of work completion</t>
  </si>
  <si>
    <t>Sr.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</si>
  <si>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</si>
  <si>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</si>
  <si>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</si>
  <si>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</si>
  <si>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</si>
  <si>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</si>
  <si>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</si>
  <si>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</si>
  <si>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</si>
  <si>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</si>
  <si>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</si>
  <si>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</si>
  <si>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</si>
  <si>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</si>
  <si>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</si>
  <si>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</si>
  <si>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75 % Work Completed</t>
  </si>
  <si>
    <t>Shree Adinta Avenue Mahindpur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</si>
</sst>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9" fontId="16" fillId="0" borderId="11" xfId="0" applyNumberFormat="1" applyFont="1" applyBorder="1" applyAlignment="1">
      <alignment horizontal="center" vertical="top"/>
    </xf>
    <xf numFmtId="49" fontId="17" fillId="0" borderId="12" xfId="0" applyNumberFormat="1" applyFont="1" applyBorder="1" applyAlignment="1">
      <alignment horizontal="center" vertical="top"/>
    </xf>
    <xf numFmtId="2" fontId="17" fillId="0" borderId="3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2" fontId="17" fillId="0" borderId="13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164" fontId="1" fillId="0" borderId="1" xfId="1" applyNumberFormat="1" applyFont="1" applyBorder="1" applyAlignment="1">
      <alignment vertical="top"/>
    </xf>
    <xf numFmtId="164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0" fontId="16" fillId="0" borderId="0" xfId="0" applyFont="1" applyAlignment="1">
      <alignment horizontal="center" vertical="top"/>
    </xf>
    <xf numFmtId="3" fontId="11" fillId="0" borderId="0" xfId="0" applyNumberFormat="1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32" sqref="C3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7.42578125" style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920</v>
      </c>
      <c r="D2" s="7" t="s">
        <v>44</v>
      </c>
      <c r="E2" s="4"/>
      <c r="F2" s="4"/>
      <c r="G2" s="25"/>
      <c r="H2" s="1" t="s">
        <v>39</v>
      </c>
      <c r="I2" s="61">
        <v>3400</v>
      </c>
      <c r="J2" s="61">
        <f>C2</f>
        <v>920</v>
      </c>
      <c r="K2" s="61">
        <f>I3</f>
        <v>316</v>
      </c>
      <c r="L2" s="51">
        <f>J2*K2</f>
        <v>290720</v>
      </c>
      <c r="O2" s="58" t="s">
        <v>35</v>
      </c>
      <c r="P2" s="59">
        <f>C28</f>
        <v>2760000</v>
      </c>
      <c r="R2" s="20">
        <f>P2*0.025/12</f>
        <v>5750</v>
      </c>
      <c r="S2" s="18" t="s">
        <v>34</v>
      </c>
    </row>
    <row r="3" spans="1:19" x14ac:dyDescent="0.3">
      <c r="B3" s="24" t="s">
        <v>6</v>
      </c>
      <c r="C3" s="50">
        <v>1500</v>
      </c>
      <c r="D3" s="15"/>
      <c r="E3" s="26"/>
      <c r="F3" s="26"/>
      <c r="G3" s="15"/>
      <c r="H3" s="1" t="s">
        <v>40</v>
      </c>
      <c r="I3" s="61">
        <f>MROUND(I2/10.764,1)</f>
        <v>316</v>
      </c>
      <c r="J3" s="61"/>
      <c r="K3" s="51"/>
      <c r="L3" s="51">
        <f>N11</f>
        <v>1380000</v>
      </c>
      <c r="O3" s="58" t="s">
        <v>35</v>
      </c>
      <c r="P3" s="59">
        <f>C28</f>
        <v>2760000</v>
      </c>
      <c r="Q3" s="7"/>
      <c r="R3" s="20">
        <f>P3*0.04/12</f>
        <v>9200</v>
      </c>
      <c r="S3" s="60" t="s">
        <v>36</v>
      </c>
    </row>
    <row r="4" spans="1:19" x14ac:dyDescent="0.3">
      <c r="B4" s="31" t="s">
        <v>18</v>
      </c>
      <c r="C4" s="51">
        <f>ROUND((C2*C3),0)</f>
        <v>1380000</v>
      </c>
      <c r="F4" s="22"/>
      <c r="G4" s="22"/>
      <c r="I4" s="51"/>
      <c r="J4" s="61"/>
      <c r="K4" s="51"/>
      <c r="L4" s="51">
        <f>SUM(L2:L3)</f>
        <v>1670720</v>
      </c>
      <c r="O4" s="58" t="s">
        <v>35</v>
      </c>
      <c r="P4" s="59">
        <f>C28</f>
        <v>2760000</v>
      </c>
      <c r="Q4" s="7"/>
      <c r="R4" s="20">
        <f>P4*0.033/12</f>
        <v>7590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  <c r="P7" s="3" t="s">
        <v>64</v>
      </c>
    </row>
    <row r="8" spans="1:19" s="11" customFormat="1" x14ac:dyDescent="0.25">
      <c r="A8" s="47">
        <v>1</v>
      </c>
      <c r="B8" s="44"/>
      <c r="C8" s="43">
        <v>920</v>
      </c>
      <c r="D8" s="48">
        <v>2023</v>
      </c>
      <c r="E8" s="48">
        <v>2023</v>
      </c>
      <c r="F8" s="48">
        <v>60</v>
      </c>
      <c r="G8" s="52">
        <v>1500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1500</v>
      </c>
      <c r="M8" s="53">
        <f t="shared" ref="M8" si="5">O8-N8</f>
        <v>0</v>
      </c>
      <c r="N8" s="53">
        <f t="shared" ref="N8" si="6">ROUND((L8*C8),0)</f>
        <v>1380000</v>
      </c>
      <c r="O8" s="53">
        <f t="shared" ref="O8" si="7">ROUND((C8*G8),0)</f>
        <v>1380000</v>
      </c>
      <c r="P8" s="84">
        <f>O8*75%</f>
        <v>1035000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1380000</v>
      </c>
      <c r="O11" s="53">
        <f>SUM(O8:O10)</f>
        <v>1380000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86" t="s">
        <v>20</v>
      </c>
      <c r="C13" s="86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87" t="s">
        <v>15</v>
      </c>
      <c r="C18" s="88"/>
      <c r="D18" s="11"/>
      <c r="E18" s="11"/>
      <c r="F18" s="62" t="s">
        <v>65</v>
      </c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89" t="s">
        <v>45</v>
      </c>
      <c r="G20" s="90"/>
      <c r="H20" s="90"/>
      <c r="I20" s="90"/>
      <c r="J20" s="90"/>
      <c r="K20" s="91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64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1380000</v>
      </c>
      <c r="D24" s="51">
        <v>1380000</v>
      </c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1380000</v>
      </c>
      <c r="D25" s="51">
        <f>P8</f>
        <v>1035000</v>
      </c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2760000</v>
      </c>
      <c r="D28" s="19">
        <f>D25+D24</f>
        <v>2415000</v>
      </c>
      <c r="E28" s="18">
        <f>C28-D28</f>
        <v>345000</v>
      </c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2484000</v>
      </c>
      <c r="D29" s="20">
        <f>MROUND(D28*90%,1)</f>
        <v>2173500</v>
      </c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2208000</v>
      </c>
      <c r="D30" s="20">
        <f>MROUND(D28*80%,1)</f>
        <v>1932000</v>
      </c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1380000</v>
      </c>
      <c r="D31" s="30"/>
      <c r="O31" s="33"/>
    </row>
    <row r="32" spans="1:15" x14ac:dyDescent="0.3">
      <c r="A32" s="1"/>
      <c r="B32" s="13" t="s">
        <v>41</v>
      </c>
      <c r="C32" s="85">
        <f>MROUND(C31*0.85,1)</f>
        <v>1173000</v>
      </c>
      <c r="O32" s="33"/>
    </row>
    <row r="33" spans="1:15" x14ac:dyDescent="0.3">
      <c r="A33" s="1"/>
      <c r="O33" s="33"/>
    </row>
    <row r="34" spans="1:15" x14ac:dyDescent="0.3">
      <c r="A34" s="1"/>
      <c r="E34" s="6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G36" s="7">
        <v>2023</v>
      </c>
      <c r="H36" s="32"/>
      <c r="I36" s="32"/>
      <c r="L36" s="93">
        <v>290598</v>
      </c>
      <c r="O36" s="33"/>
    </row>
    <row r="37" spans="1:15" x14ac:dyDescent="0.3">
      <c r="A37" s="1"/>
      <c r="G37" s="7">
        <v>2009</v>
      </c>
      <c r="L37" s="34">
        <f>920*316</f>
        <v>290720</v>
      </c>
      <c r="O37" s="33"/>
    </row>
    <row r="38" spans="1:15" x14ac:dyDescent="0.3">
      <c r="A38" s="1"/>
      <c r="G38" s="7">
        <f>G36-G37</f>
        <v>14</v>
      </c>
      <c r="L38" s="34"/>
      <c r="O38" s="33"/>
    </row>
    <row r="39" spans="1:15" x14ac:dyDescent="0.3">
      <c r="A39" s="1"/>
      <c r="G39" s="7">
        <v>30</v>
      </c>
      <c r="L39" s="34"/>
      <c r="O39" s="33"/>
    </row>
    <row r="40" spans="1:15" x14ac:dyDescent="0.3">
      <c r="A40" s="1"/>
      <c r="G40" s="7">
        <f>G39-G38</f>
        <v>16</v>
      </c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3"/>
  <sheetViews>
    <sheetView topLeftCell="A13" workbookViewId="0">
      <selection activeCell="I21" sqref="I21"/>
    </sheetView>
  </sheetViews>
  <sheetFormatPr defaultRowHeight="15" x14ac:dyDescent="0.25"/>
  <cols>
    <col min="3" max="3" width="18.85546875" customWidth="1"/>
    <col min="4" max="4" width="14.5703125" customWidth="1"/>
    <col min="5" max="5" width="21.28515625" customWidth="1"/>
    <col min="6" max="6" width="17.7109375" customWidth="1"/>
  </cols>
  <sheetData>
    <row r="3" spans="3:6" x14ac:dyDescent="0.25">
      <c r="C3" s="92" t="s">
        <v>46</v>
      </c>
      <c r="D3" s="92"/>
      <c r="E3" s="92"/>
      <c r="F3" s="67"/>
    </row>
    <row r="4" spans="3:6" x14ac:dyDescent="0.25">
      <c r="C4" s="67"/>
      <c r="D4" s="68"/>
      <c r="E4" s="69"/>
      <c r="F4" s="67"/>
    </row>
    <row r="5" spans="3:6" ht="15.75" thickBot="1" x14ac:dyDescent="0.3">
      <c r="C5" s="67"/>
      <c r="D5" s="68"/>
      <c r="E5" s="69"/>
      <c r="F5" s="67"/>
    </row>
    <row r="6" spans="3:6" ht="15.75" thickBot="1" x14ac:dyDescent="0.3">
      <c r="C6" s="70" t="s">
        <v>47</v>
      </c>
      <c r="D6" s="71" t="s">
        <v>27</v>
      </c>
      <c r="E6" s="77" t="s">
        <v>48</v>
      </c>
      <c r="F6" s="83"/>
    </row>
    <row r="7" spans="3:6" x14ac:dyDescent="0.25">
      <c r="C7" s="72"/>
      <c r="D7" s="73"/>
      <c r="E7" s="78"/>
      <c r="F7" s="80"/>
    </row>
    <row r="8" spans="3:6" ht="45" x14ac:dyDescent="0.25">
      <c r="C8" s="74">
        <v>1</v>
      </c>
      <c r="D8" s="75" t="s">
        <v>49</v>
      </c>
      <c r="E8" s="79">
        <v>5</v>
      </c>
      <c r="F8" s="80">
        <v>5</v>
      </c>
    </row>
    <row r="9" spans="3:6" x14ac:dyDescent="0.25">
      <c r="C9" s="74">
        <v>2</v>
      </c>
      <c r="D9" s="75" t="s">
        <v>50</v>
      </c>
      <c r="E9" s="79">
        <v>5</v>
      </c>
      <c r="F9" s="80">
        <v>5</v>
      </c>
    </row>
    <row r="10" spans="3:6" ht="30" x14ac:dyDescent="0.25">
      <c r="C10" s="74">
        <v>3</v>
      </c>
      <c r="D10" s="75" t="s">
        <v>51</v>
      </c>
      <c r="E10" s="79">
        <v>40</v>
      </c>
      <c r="F10" s="80">
        <v>40</v>
      </c>
    </row>
    <row r="11" spans="3:6" ht="30" x14ac:dyDescent="0.25">
      <c r="C11" s="74">
        <v>4</v>
      </c>
      <c r="D11" s="75" t="s">
        <v>52</v>
      </c>
      <c r="E11" s="79">
        <v>7</v>
      </c>
      <c r="F11" s="80">
        <v>7</v>
      </c>
    </row>
    <row r="12" spans="3:6" ht="30" x14ac:dyDescent="0.25">
      <c r="C12" s="74">
        <v>5</v>
      </c>
      <c r="D12" s="75" t="s">
        <v>53</v>
      </c>
      <c r="E12" s="79">
        <v>7</v>
      </c>
      <c r="F12" s="80">
        <v>7</v>
      </c>
    </row>
    <row r="13" spans="3:6" ht="30" x14ac:dyDescent="0.25">
      <c r="C13" s="74">
        <v>6</v>
      </c>
      <c r="D13" s="75" t="s">
        <v>54</v>
      </c>
      <c r="E13" s="79">
        <v>3.5</v>
      </c>
      <c r="F13" s="80">
        <v>3.5</v>
      </c>
    </row>
    <row r="14" spans="3:6" ht="30" x14ac:dyDescent="0.25">
      <c r="C14" s="74">
        <v>7</v>
      </c>
      <c r="D14" s="75" t="s">
        <v>55</v>
      </c>
      <c r="E14" s="79">
        <v>3.5</v>
      </c>
      <c r="F14" s="80">
        <v>3.5</v>
      </c>
    </row>
    <row r="15" spans="3:6" ht="30" x14ac:dyDescent="0.25">
      <c r="C15" s="74">
        <v>8</v>
      </c>
      <c r="D15" s="75" t="s">
        <v>56</v>
      </c>
      <c r="E15" s="79">
        <v>5</v>
      </c>
      <c r="F15" s="80">
        <v>0</v>
      </c>
    </row>
    <row r="16" spans="3:6" ht="45" x14ac:dyDescent="0.25">
      <c r="C16" s="74">
        <v>9</v>
      </c>
      <c r="D16" s="75" t="s">
        <v>57</v>
      </c>
      <c r="E16" s="79">
        <v>10</v>
      </c>
      <c r="F16" s="80">
        <v>0</v>
      </c>
    </row>
    <row r="17" spans="3:6" ht="30" x14ac:dyDescent="0.25">
      <c r="C17" s="74">
        <v>10</v>
      </c>
      <c r="D17" s="75" t="s">
        <v>58</v>
      </c>
      <c r="E17" s="79">
        <v>1.5</v>
      </c>
      <c r="F17" s="80">
        <v>0</v>
      </c>
    </row>
    <row r="18" spans="3:6" ht="30" x14ac:dyDescent="0.25">
      <c r="C18" s="74">
        <v>11</v>
      </c>
      <c r="D18" s="75" t="s">
        <v>59</v>
      </c>
      <c r="E18" s="79">
        <v>1.5</v>
      </c>
      <c r="F18" s="80">
        <v>0</v>
      </c>
    </row>
    <row r="19" spans="3:6" ht="60" x14ac:dyDescent="0.25">
      <c r="C19" s="74">
        <v>12</v>
      </c>
      <c r="D19" s="75" t="s">
        <v>60</v>
      </c>
      <c r="E19" s="79">
        <v>5</v>
      </c>
      <c r="F19" s="80">
        <v>0</v>
      </c>
    </row>
    <row r="20" spans="3:6" x14ac:dyDescent="0.25">
      <c r="C20" s="74">
        <v>13</v>
      </c>
      <c r="D20" s="75" t="s">
        <v>61</v>
      </c>
      <c r="E20" s="79">
        <v>2</v>
      </c>
      <c r="F20" s="80">
        <v>2</v>
      </c>
    </row>
    <row r="21" spans="3:6" ht="60" x14ac:dyDescent="0.25">
      <c r="C21" s="74">
        <v>14</v>
      </c>
      <c r="D21" s="75" t="s">
        <v>62</v>
      </c>
      <c r="E21" s="79">
        <v>2</v>
      </c>
      <c r="F21" s="80">
        <v>2</v>
      </c>
    </row>
    <row r="22" spans="3:6" ht="60.75" thickBot="1" x14ac:dyDescent="0.3">
      <c r="C22" s="74">
        <v>15</v>
      </c>
      <c r="D22" s="76" t="s">
        <v>63</v>
      </c>
      <c r="E22" s="81">
        <v>2</v>
      </c>
      <c r="F22" s="80">
        <v>0</v>
      </c>
    </row>
    <row r="23" spans="3:6" x14ac:dyDescent="0.25">
      <c r="C23" s="67"/>
      <c r="D23" s="68"/>
      <c r="E23" s="82">
        <f>SUM(E8:E22)</f>
        <v>100</v>
      </c>
      <c r="F23" s="80">
        <f>SUM(F8:F22)</f>
        <v>75</v>
      </c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Work Complition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2023-11-17T12:24:31Z</dcterms:modified>
</cp:coreProperties>
</file>