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il\Downloads\"/>
    </mc:Choice>
  </mc:AlternateContent>
  <xr:revisionPtr revIDLastSave="0" documentId="13_ncr:1_{DD7016F2-31EE-4A9A-8123-5BCEE89183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tion" sheetId="27" r:id="rId1"/>
    <sheet name="Sheet1" sheetId="34" r:id="rId2"/>
    <sheet name="Sheet2" sheetId="35" r:id="rId3"/>
    <sheet name="Goverment Rate" sheetId="36" r:id="rId4"/>
  </sheets>
  <calcPr calcId="191029"/>
</workbook>
</file>

<file path=xl/calcChain.xml><?xml version="1.0" encoding="utf-8"?>
<calcChain xmlns="http://schemas.openxmlformats.org/spreadsheetml/2006/main">
  <c r="I18" i="27" l="1"/>
  <c r="H25" i="27" l="1"/>
  <c r="N4" i="27" l="1"/>
  <c r="Q68" i="27"/>
  <c r="F71" i="27" l="1"/>
  <c r="J70" i="27"/>
  <c r="F91" i="27"/>
  <c r="E91" i="27"/>
  <c r="D91" i="27"/>
  <c r="C21" i="27" l="1"/>
  <c r="C27" i="27" s="1"/>
  <c r="C16" i="27"/>
  <c r="C26" i="27" s="1"/>
  <c r="C11" i="27"/>
  <c r="O10" i="27"/>
  <c r="H10" i="27"/>
  <c r="J10" i="27" s="1"/>
  <c r="K10" i="27" s="1"/>
  <c r="L10" i="27" s="1"/>
  <c r="N10" i="27" s="1"/>
  <c r="O9" i="27"/>
  <c r="H9" i="27"/>
  <c r="J9" i="27" s="1"/>
  <c r="K9" i="27" s="1"/>
  <c r="L9" i="27" s="1"/>
  <c r="N9" i="27" s="1"/>
  <c r="M9" i="27" s="1"/>
  <c r="O8" i="27"/>
  <c r="H8" i="27"/>
  <c r="J8" i="27" s="1"/>
  <c r="K8" i="27" s="1"/>
  <c r="L8" i="27" s="1"/>
  <c r="N8" i="27" s="1"/>
  <c r="C4" i="27"/>
  <c r="C24" i="27" s="1"/>
  <c r="J2" i="27"/>
  <c r="L2" i="27" s="1"/>
  <c r="E2" i="27"/>
  <c r="I9" i="27" l="1"/>
  <c r="I10" i="27"/>
  <c r="I8" i="27"/>
  <c r="M10" i="27"/>
  <c r="O11" i="27"/>
  <c r="C31" i="27" s="1"/>
  <c r="N11" i="27"/>
  <c r="M8" i="27"/>
  <c r="M11" i="27" l="1"/>
  <c r="C25" i="27"/>
  <c r="C28" i="27" s="1"/>
  <c r="L3" i="27"/>
  <c r="L4" i="27" s="1"/>
  <c r="C30" i="27" l="1"/>
  <c r="C29" i="27"/>
  <c r="P2" i="27"/>
  <c r="S2" i="27" s="1"/>
</calcChain>
</file>

<file path=xl/sharedStrings.xml><?xml version="1.0" encoding="utf-8"?>
<sst xmlns="http://schemas.openxmlformats.org/spreadsheetml/2006/main" count="61" uniqueCount="47">
  <si>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</si>
  <si>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</si>
  <si>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</si>
  <si>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</si>
  <si>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</si>
  <si>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</si>
  <si>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</si>
  <si>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</si>
  <si>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</si>
  <si>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</si>
  <si>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</si>
  <si>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</si>
  <si>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</si>
  <si>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</si>
  <si>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</si>
  <si>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</si>
  <si>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</si>
  <si>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</si>
  <si>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</si>
  <si>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</si>
  <si>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</si>
  <si>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</si>
  <si>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</si>
  <si>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</si>
  <si>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</si>
  <si>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</si>
  <si>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</si>
  <si>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</si>
  <si>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</si>
  <si>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</si>
  <si>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</si>
  <si>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</si>
  <si>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</si>
  <si>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</si>
  <si>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Property Value</t>
  </si>
  <si>
    <t>Sq. M.</t>
  </si>
  <si>
    <t>Value as on today</t>
  </si>
  <si>
    <t>Govt. rate</t>
  </si>
  <si>
    <t>(Sq. Ft.)</t>
  </si>
  <si>
    <t>Land Area as per TCNP</t>
  </si>
  <si>
    <t>Total</t>
  </si>
  <si>
    <t>Kh No. 285/3/2/3</t>
  </si>
  <si>
    <t>Kh No. 285/3/2/4</t>
  </si>
  <si>
    <t>Area Under Road</t>
  </si>
  <si>
    <t>Area Under IDA Scheme</t>
  </si>
  <si>
    <t>Net Planning Area</t>
  </si>
  <si>
    <t>Part Area is 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</si>
</sst>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 wrapText="1" shrinkToFit="1"/>
    </xf>
    <xf numFmtId="3" fontId="1" fillId="0" borderId="0" xfId="0" applyNumberFormat="1" applyFont="1"/>
    <xf numFmtId="3" fontId="3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4" fontId="10" fillId="0" borderId="0" xfId="0" applyNumberFormat="1" applyFont="1"/>
    <xf numFmtId="3" fontId="9" fillId="0" borderId="1" xfId="0" applyNumberFormat="1" applyFont="1" applyBorder="1"/>
    <xf numFmtId="4" fontId="3" fillId="0" borderId="1" xfId="0" applyNumberFormat="1" applyFont="1" applyBorder="1"/>
    <xf numFmtId="0" fontId="9" fillId="0" borderId="1" xfId="0" applyFont="1" applyBorder="1"/>
    <xf numFmtId="4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3" fillId="0" borderId="1" xfId="0" applyNumberFormat="1" applyFont="1" applyBorder="1"/>
    <xf numFmtId="0" fontId="9" fillId="0" borderId="0" xfId="0" applyFont="1"/>
    <xf numFmtId="0" fontId="5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3" fontId="11" fillId="0" borderId="1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4" fontId="1" fillId="0" borderId="0" xfId="0" applyNumberFormat="1" applyFont="1"/>
    <xf numFmtId="4" fontId="9" fillId="0" borderId="0" xfId="0" applyNumberFormat="1" applyFont="1"/>
    <xf numFmtId="9" fontId="3" fillId="0" borderId="0" xfId="1" applyFont="1" applyBorder="1" applyAlignment="1"/>
    <xf numFmtId="4" fontId="17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right"/>
    </xf>
    <xf numFmtId="0" fontId="14" fillId="0" borderId="0" xfId="0" applyFont="1"/>
    <xf numFmtId="4" fontId="18" fillId="0" borderId="0" xfId="0" applyNumberFormat="1" applyFont="1" applyAlignment="1">
      <alignment horizontal="right" wrapText="1"/>
    </xf>
    <xf numFmtId="0" fontId="10" fillId="0" borderId="0" xfId="0" applyFont="1"/>
    <xf numFmtId="0" fontId="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/>
    </xf>
    <xf numFmtId="2" fontId="1" fillId="0" borderId="0" xfId="0" applyNumberFormat="1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3" fontId="16" fillId="0" borderId="0" xfId="0" applyNumberFormat="1" applyFont="1" applyAlignment="1">
      <alignment horizontal="center" wrapText="1"/>
    </xf>
    <xf numFmtId="0" fontId="19" fillId="0" borderId="0" xfId="0" applyFont="1"/>
    <xf numFmtId="2" fontId="1" fillId="0" borderId="0" xfId="0" applyNumberFormat="1" applyFont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2" fontId="10" fillId="0" borderId="0" xfId="0" applyNumberFormat="1" applyFont="1"/>
    <xf numFmtId="0" fontId="1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2" fontId="3" fillId="0" borderId="0" xfId="0" applyNumberFormat="1" applyFont="1"/>
    <xf numFmtId="4" fontId="8" fillId="0" borderId="0" xfId="0" applyNumberFormat="1" applyFont="1" applyAlignment="1">
      <alignment horizontal="center" wrapText="1"/>
    </xf>
    <xf numFmtId="3" fontId="10" fillId="0" borderId="0" xfId="0" applyNumberFormat="1" applyFont="1"/>
    <xf numFmtId="2" fontId="9" fillId="0" borderId="0" xfId="0" applyNumberFormat="1" applyFont="1"/>
    <xf numFmtId="4" fontId="1" fillId="0" borderId="0" xfId="0" applyNumberFormat="1" applyFont="1" applyAlignment="1">
      <alignment horizontal="right" wrapText="1"/>
    </xf>
    <xf numFmtId="164" fontId="3" fillId="0" borderId="0" xfId="0" applyNumberFormat="1" applyFont="1"/>
    <xf numFmtId="4" fontId="8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0" fillId="0" borderId="0" xfId="0" applyNumberFormat="1"/>
    <xf numFmtId="4" fontId="14" fillId="0" borderId="0" xfId="0" applyNumberFormat="1" applyFont="1"/>
    <xf numFmtId="0" fontId="9" fillId="0" borderId="0" xfId="0" applyFont="1" applyAlignment="1">
      <alignment horizontal="right" wrapText="1"/>
    </xf>
    <xf numFmtId="2" fontId="9" fillId="0" borderId="0" xfId="0" applyNumberFormat="1" applyFont="1" applyAlignment="1">
      <alignment horizontal="right"/>
    </xf>
    <xf numFmtId="164" fontId="9" fillId="0" borderId="0" xfId="0" applyNumberFormat="1" applyFont="1"/>
    <xf numFmtId="0" fontId="2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0" xfId="0" applyNumberFormat="1"/>
    <xf numFmtId="3" fontId="11" fillId="0" borderId="0" xfId="0" applyNumberFormat="1" applyFont="1" applyAlignment="1">
      <alignment horizontal="center" wrapText="1"/>
    </xf>
    <xf numFmtId="165" fontId="11" fillId="0" borderId="0" xfId="2" applyNumberFormat="1" applyFont="1" applyAlignment="1">
      <alignment horizontal="center" wrapText="1"/>
    </xf>
    <xf numFmtId="0" fontId="8" fillId="0" borderId="4" xfId="0" applyFont="1" applyBorder="1" applyAlignment="1">
      <alignment horizontal="left"/>
    </xf>
    <xf numFmtId="4" fontId="17" fillId="0" borderId="0" xfId="0" applyNumberFormat="1" applyFont="1" applyAlignment="1">
      <alignment horizontal="righ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15674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tabSelected="1" zoomScale="85" zoomScaleNormal="85" workbookViewId="0">
      <selection activeCell="L2" sqref="L2"/>
    </sheetView>
  </sheetViews>
  <sheetFormatPr defaultRowHeight="15" x14ac:dyDescent="0.25"/>
  <cols>
    <col min="2" max="2" width="15.7109375" customWidth="1"/>
    <col min="3" max="3" width="22.42578125" bestFit="1" customWidth="1"/>
    <col min="5" max="6" width="23.42578125" bestFit="1" customWidth="1"/>
    <col min="7" max="7" width="11.42578125" bestFit="1" customWidth="1"/>
    <col min="8" max="8" width="11.42578125" customWidth="1"/>
    <col min="12" max="12" width="14.28515625" customWidth="1"/>
    <col min="15" max="15" width="13.7109375" bestFit="1" customWidth="1"/>
    <col min="16" max="16" width="10.28515625" bestFit="1" customWidth="1"/>
    <col min="17" max="17" width="15" bestFit="1" customWidth="1"/>
  </cols>
  <sheetData>
    <row r="1" spans="1:19" ht="16.5" x14ac:dyDescent="0.3">
      <c r="A1" s="6"/>
      <c r="B1" s="3" t="s">
        <v>13</v>
      </c>
      <c r="C1" s="13" t="s">
        <v>35</v>
      </c>
      <c r="D1" s="13"/>
      <c r="E1" s="13"/>
      <c r="K1" s="14" t="s">
        <v>25</v>
      </c>
      <c r="L1" s="13"/>
      <c r="M1" s="14"/>
      <c r="N1" s="14"/>
      <c r="O1" s="14" t="s">
        <v>33</v>
      </c>
      <c r="P1" s="13"/>
      <c r="Q1" s="13"/>
      <c r="R1" s="13"/>
      <c r="S1" s="13"/>
    </row>
    <row r="2" spans="1:19" ht="16.5" x14ac:dyDescent="0.3">
      <c r="A2" s="6"/>
      <c r="B2" s="4" t="s">
        <v>11</v>
      </c>
      <c r="C2" s="41">
        <v>1911.07</v>
      </c>
      <c r="D2" s="16">
        <v>10.763999999999999</v>
      </c>
      <c r="E2" s="17">
        <f>C2/D2</f>
        <v>177.54273504273505</v>
      </c>
      <c r="F2" s="17" t="s">
        <v>35</v>
      </c>
      <c r="G2" s="9"/>
      <c r="H2" s="13"/>
      <c r="I2" s="13"/>
      <c r="J2" s="43">
        <f>C2</f>
        <v>1911.07</v>
      </c>
      <c r="K2" s="18">
        <v>1352</v>
      </c>
      <c r="L2" s="19">
        <f>J2*K2</f>
        <v>2583766.64</v>
      </c>
      <c r="M2" s="14"/>
      <c r="N2" s="14"/>
      <c r="O2" s="20" t="s">
        <v>34</v>
      </c>
      <c r="P2" s="21">
        <f>C28</f>
        <v>11275313</v>
      </c>
      <c r="Q2" s="22"/>
      <c r="R2" s="14" t="s">
        <v>33</v>
      </c>
      <c r="S2" s="23">
        <f>P2*0.025/12</f>
        <v>23490.235416666666</v>
      </c>
    </row>
    <row r="3" spans="1:19" ht="16.5" x14ac:dyDescent="0.3">
      <c r="A3" s="6"/>
      <c r="B3" s="5" t="s">
        <v>6</v>
      </c>
      <c r="C3" s="24">
        <v>5900</v>
      </c>
      <c r="D3" s="25"/>
      <c r="E3" s="26"/>
      <c r="F3" s="26"/>
      <c r="G3" s="27"/>
      <c r="H3" s="13"/>
      <c r="I3" s="13"/>
      <c r="J3" s="28"/>
      <c r="K3" s="29"/>
      <c r="L3" s="19">
        <f>N11</f>
        <v>0</v>
      </c>
      <c r="M3" s="11" t="s">
        <v>37</v>
      </c>
      <c r="N3" s="14"/>
      <c r="O3" s="20"/>
      <c r="P3" s="21"/>
      <c r="Q3" s="22"/>
      <c r="R3" s="14"/>
      <c r="S3" s="23"/>
    </row>
    <row r="4" spans="1:19" ht="16.5" x14ac:dyDescent="0.3">
      <c r="A4" s="6"/>
      <c r="B4" s="10" t="s">
        <v>18</v>
      </c>
      <c r="C4" s="30">
        <f>ROUND((C2*C3),0)</f>
        <v>11275313</v>
      </c>
      <c r="D4" s="16"/>
      <c r="E4" s="16"/>
      <c r="F4" s="26"/>
      <c r="G4" s="31"/>
      <c r="H4" s="14"/>
      <c r="I4" s="14"/>
      <c r="J4" s="28"/>
      <c r="K4" s="29"/>
      <c r="L4" s="19">
        <f>SUM(L2:L3)</f>
        <v>2583766.64</v>
      </c>
      <c r="M4" s="14">
        <v>22500</v>
      </c>
      <c r="N4" s="14">
        <f>MROUND(M4/10.764,1)</f>
        <v>2090</v>
      </c>
      <c r="O4" s="20"/>
      <c r="P4" s="21"/>
      <c r="Q4" s="22"/>
      <c r="R4" s="14"/>
      <c r="S4" s="23"/>
    </row>
    <row r="5" spans="1:19" ht="16.5" x14ac:dyDescent="0.3">
      <c r="A5" s="6"/>
      <c r="B5" s="3" t="s">
        <v>14</v>
      </c>
      <c r="C5" s="13"/>
      <c r="D5" s="13"/>
      <c r="E5" s="13"/>
      <c r="F5" s="14"/>
      <c r="G5" s="14"/>
      <c r="H5" s="14"/>
      <c r="I5" s="14"/>
      <c r="J5" s="13"/>
      <c r="K5" s="14"/>
      <c r="L5" s="13"/>
      <c r="M5" s="14"/>
      <c r="N5" s="14"/>
      <c r="O5" s="14"/>
      <c r="P5" s="13"/>
      <c r="Q5" s="13"/>
      <c r="R5" s="13"/>
      <c r="S5" s="13"/>
    </row>
    <row r="6" spans="1:19" ht="90" x14ac:dyDescent="0.25">
      <c r="A6" s="7" t="s">
        <v>23</v>
      </c>
      <c r="B6" s="17" t="s">
        <v>27</v>
      </c>
      <c r="C6" s="17" t="s">
        <v>30</v>
      </c>
      <c r="D6" s="17" t="s">
        <v>0</v>
      </c>
      <c r="E6" s="17" t="s">
        <v>1</v>
      </c>
      <c r="F6" s="17" t="s">
        <v>2</v>
      </c>
      <c r="G6" s="32" t="s">
        <v>5</v>
      </c>
      <c r="H6" s="33" t="s">
        <v>29</v>
      </c>
      <c r="I6" s="33" t="s">
        <v>28</v>
      </c>
      <c r="J6" s="34" t="s">
        <v>3</v>
      </c>
      <c r="K6" s="34" t="s">
        <v>4</v>
      </c>
      <c r="L6" s="33" t="s">
        <v>16</v>
      </c>
      <c r="M6" s="35" t="s">
        <v>26</v>
      </c>
      <c r="N6" s="33" t="s">
        <v>17</v>
      </c>
      <c r="O6" s="33" t="s">
        <v>22</v>
      </c>
      <c r="P6" s="2"/>
      <c r="Q6" s="2"/>
      <c r="R6" s="2"/>
      <c r="S6" s="2"/>
    </row>
    <row r="7" spans="1:19" x14ac:dyDescent="0.25">
      <c r="A7" s="7"/>
      <c r="B7" s="17"/>
      <c r="C7" s="17" t="s">
        <v>38</v>
      </c>
      <c r="D7" s="17"/>
      <c r="E7" s="17"/>
      <c r="F7" s="17"/>
      <c r="G7" s="32" t="s">
        <v>31</v>
      </c>
      <c r="H7" s="33"/>
      <c r="I7" s="33"/>
      <c r="J7" s="34"/>
      <c r="K7" s="34"/>
      <c r="L7" s="34" t="s">
        <v>32</v>
      </c>
      <c r="M7" s="34" t="s">
        <v>32</v>
      </c>
      <c r="N7" s="34" t="s">
        <v>32</v>
      </c>
      <c r="O7" s="34" t="s">
        <v>32</v>
      </c>
      <c r="P7" s="2"/>
      <c r="Q7" s="34"/>
      <c r="R7" s="34"/>
      <c r="S7" s="2"/>
    </row>
    <row r="8" spans="1:19" ht="16.5" x14ac:dyDescent="0.3">
      <c r="A8" s="5"/>
      <c r="B8" s="36"/>
      <c r="C8" s="36"/>
      <c r="D8" s="37"/>
      <c r="E8" s="37"/>
      <c r="F8" s="37">
        <v>60</v>
      </c>
      <c r="G8" s="38"/>
      <c r="H8" s="30">
        <f t="shared" ref="H8:H10" si="0">E8-D8</f>
        <v>0</v>
      </c>
      <c r="I8" s="30">
        <f t="shared" ref="I8:I10" si="1">F8-H8</f>
        <v>60</v>
      </c>
      <c r="J8" s="30">
        <f t="shared" ref="J8:J10" si="2">IF(H8&gt;=5,90*H8/F8,0)</f>
        <v>0</v>
      </c>
      <c r="K8" s="30">
        <f t="shared" ref="K8:K10" si="3">G8/100*J8</f>
        <v>0</v>
      </c>
      <c r="L8" s="30">
        <f t="shared" ref="L8:L10" si="4">ROUND((G8-K8),0)</f>
        <v>0</v>
      </c>
      <c r="M8" s="30">
        <f t="shared" ref="M8:M10" si="5">O8-N8</f>
        <v>0</v>
      </c>
      <c r="N8" s="30">
        <f t="shared" ref="N8:N10" si="6">ROUND((L8*C8),0)</f>
        <v>0</v>
      </c>
      <c r="O8" s="30">
        <f t="shared" ref="O8:O10" si="7">ROUND((C8*G8),0)</f>
        <v>0</v>
      </c>
      <c r="P8" s="13"/>
      <c r="Q8" s="13"/>
      <c r="R8" s="18"/>
      <c r="S8" s="13"/>
    </row>
    <row r="9" spans="1:19" ht="16.5" hidden="1" x14ac:dyDescent="0.3">
      <c r="A9" s="5">
        <v>3</v>
      </c>
      <c r="B9" s="36"/>
      <c r="C9" s="36"/>
      <c r="D9" s="37"/>
      <c r="E9" s="37"/>
      <c r="F9" s="37">
        <v>60</v>
      </c>
      <c r="G9" s="38"/>
      <c r="H9" s="30">
        <f t="shared" si="0"/>
        <v>0</v>
      </c>
      <c r="I9" s="30">
        <f t="shared" si="1"/>
        <v>60</v>
      </c>
      <c r="J9" s="30">
        <f t="shared" si="2"/>
        <v>0</v>
      </c>
      <c r="K9" s="30">
        <f t="shared" si="3"/>
        <v>0</v>
      </c>
      <c r="L9" s="30">
        <f t="shared" si="4"/>
        <v>0</v>
      </c>
      <c r="M9" s="30">
        <f t="shared" si="5"/>
        <v>0</v>
      </c>
      <c r="N9" s="30">
        <f t="shared" si="6"/>
        <v>0</v>
      </c>
      <c r="O9" s="30">
        <f t="shared" si="7"/>
        <v>0</v>
      </c>
      <c r="P9" s="13"/>
      <c r="Q9" s="13"/>
      <c r="R9" s="18"/>
      <c r="S9" s="13"/>
    </row>
    <row r="10" spans="1:19" ht="16.5" hidden="1" x14ac:dyDescent="0.3">
      <c r="A10" s="5"/>
      <c r="B10" s="39"/>
      <c r="C10" s="36"/>
      <c r="D10" s="37">
        <v>0</v>
      </c>
      <c r="E10" s="37">
        <v>0</v>
      </c>
      <c r="F10" s="37">
        <v>0</v>
      </c>
      <c r="G10" s="38">
        <v>0</v>
      </c>
      <c r="H10" s="30">
        <f t="shared" si="0"/>
        <v>0</v>
      </c>
      <c r="I10" s="30">
        <f t="shared" si="1"/>
        <v>0</v>
      </c>
      <c r="J10" s="30">
        <f t="shared" si="2"/>
        <v>0</v>
      </c>
      <c r="K10" s="30">
        <f t="shared" si="3"/>
        <v>0</v>
      </c>
      <c r="L10" s="30">
        <f t="shared" si="4"/>
        <v>0</v>
      </c>
      <c r="M10" s="30">
        <f t="shared" si="5"/>
        <v>0</v>
      </c>
      <c r="N10" s="30">
        <f t="shared" si="6"/>
        <v>0</v>
      </c>
      <c r="O10" s="30">
        <f t="shared" si="7"/>
        <v>0</v>
      </c>
      <c r="P10" s="13"/>
      <c r="Q10" s="13"/>
      <c r="R10" s="18"/>
      <c r="S10" s="13"/>
    </row>
    <row r="11" spans="1:19" ht="16.5" x14ac:dyDescent="0.3">
      <c r="A11" s="5"/>
      <c r="B11" s="40"/>
      <c r="C11" s="41">
        <f>SUM(C8:C10)</f>
        <v>0</v>
      </c>
      <c r="D11" s="16"/>
      <c r="E11" s="16"/>
      <c r="F11" s="42"/>
      <c r="G11" s="30"/>
      <c r="H11" s="30"/>
      <c r="I11" s="30"/>
      <c r="J11" s="15"/>
      <c r="K11" s="30"/>
      <c r="L11" s="15"/>
      <c r="M11" s="30">
        <f>SUM(M8:M10)</f>
        <v>0</v>
      </c>
      <c r="N11" s="30">
        <f>SUM(N8:N10)</f>
        <v>0</v>
      </c>
      <c r="O11" s="30">
        <f>SUM(O8:O10)</f>
        <v>0</v>
      </c>
      <c r="P11" s="13"/>
      <c r="Q11" s="13"/>
      <c r="R11" s="18"/>
      <c r="S11" s="13"/>
    </row>
    <row r="12" spans="1:19" ht="16.5" x14ac:dyDescent="0.3">
      <c r="A12" s="6"/>
      <c r="B12" s="1"/>
      <c r="C12" s="13"/>
      <c r="D12" s="13"/>
      <c r="E12" s="13"/>
      <c r="F12" s="14"/>
      <c r="G12" s="14"/>
      <c r="H12" s="14"/>
      <c r="I12" s="14"/>
      <c r="J12" s="13"/>
      <c r="K12" s="27"/>
      <c r="L12" s="43"/>
      <c r="M12" s="14"/>
      <c r="N12" s="44"/>
      <c r="O12" s="44"/>
      <c r="P12" s="13"/>
      <c r="Q12" s="13"/>
      <c r="R12" s="13"/>
      <c r="S12" s="13"/>
    </row>
    <row r="13" spans="1:19" ht="16.5" x14ac:dyDescent="0.3">
      <c r="A13" s="6"/>
      <c r="B13" s="92" t="s">
        <v>20</v>
      </c>
      <c r="C13" s="92"/>
      <c r="D13" s="13"/>
      <c r="E13" s="13"/>
      <c r="F13" s="14"/>
      <c r="G13" s="14"/>
      <c r="H13" s="14"/>
      <c r="I13" s="14"/>
      <c r="J13" s="13"/>
      <c r="K13" s="27"/>
      <c r="L13" s="43"/>
      <c r="M13" s="93"/>
      <c r="N13" s="44"/>
      <c r="O13" s="44"/>
      <c r="P13" s="13"/>
      <c r="Q13" s="13"/>
      <c r="R13" s="13"/>
      <c r="S13" s="13"/>
    </row>
    <row r="14" spans="1:19" ht="16.5" x14ac:dyDescent="0.3">
      <c r="A14" s="6"/>
      <c r="B14" s="4" t="s">
        <v>19</v>
      </c>
      <c r="C14" s="24">
        <v>0</v>
      </c>
      <c r="D14" s="13"/>
      <c r="E14" s="13"/>
      <c r="F14" s="14"/>
      <c r="G14" s="14"/>
      <c r="H14" s="14"/>
      <c r="I14" s="14"/>
      <c r="J14" s="13"/>
      <c r="K14" s="27"/>
      <c r="L14" s="43"/>
      <c r="M14" s="93"/>
      <c r="N14" s="44"/>
      <c r="O14" s="44"/>
      <c r="P14" s="13"/>
      <c r="Q14" s="13"/>
      <c r="R14" s="13"/>
      <c r="S14" s="13"/>
    </row>
    <row r="15" spans="1:19" ht="16.5" x14ac:dyDescent="0.3">
      <c r="A15" s="6"/>
      <c r="B15" s="5" t="s">
        <v>6</v>
      </c>
      <c r="C15" s="24">
        <v>0</v>
      </c>
      <c r="D15" s="13"/>
      <c r="E15" s="13"/>
      <c r="F15" s="14"/>
      <c r="G15" s="14"/>
      <c r="H15" s="14"/>
      <c r="I15" s="14"/>
      <c r="J15" s="13"/>
      <c r="K15" s="45"/>
      <c r="L15" s="43"/>
      <c r="M15" s="46"/>
      <c r="N15" s="44"/>
      <c r="O15" s="44"/>
      <c r="P15" s="13"/>
      <c r="Q15" s="13"/>
      <c r="R15" s="13"/>
      <c r="S15" s="13"/>
    </row>
    <row r="16" spans="1:19" ht="16.5" x14ac:dyDescent="0.3">
      <c r="A16" s="6"/>
      <c r="B16" s="5" t="s">
        <v>7</v>
      </c>
      <c r="C16" s="30">
        <f>ROUND((C14*C15),0)</f>
        <v>0</v>
      </c>
      <c r="D16" s="13"/>
      <c r="E16" s="13"/>
      <c r="F16" s="14"/>
      <c r="G16" s="14"/>
      <c r="H16" s="14"/>
      <c r="I16" s="14"/>
      <c r="J16" s="13"/>
      <c r="K16" s="47"/>
      <c r="L16" s="43"/>
      <c r="M16" s="46"/>
      <c r="N16" s="44"/>
      <c r="O16" s="44"/>
      <c r="P16" s="13"/>
      <c r="Q16" s="13"/>
      <c r="R16" s="13"/>
      <c r="S16" s="13"/>
    </row>
    <row r="17" spans="1:20" ht="16.5" x14ac:dyDescent="0.3">
      <c r="A17" s="6"/>
      <c r="B17" s="1"/>
      <c r="C17" s="13"/>
      <c r="D17" s="13"/>
      <c r="E17" s="13"/>
      <c r="F17" s="14"/>
      <c r="G17" s="14"/>
      <c r="H17" s="14"/>
      <c r="I17" s="48"/>
      <c r="J17" s="13"/>
      <c r="K17" s="27"/>
      <c r="L17" s="43"/>
      <c r="M17" s="49"/>
      <c r="N17" s="44"/>
      <c r="O17" s="44"/>
      <c r="P17" s="13"/>
      <c r="Q17" s="13"/>
      <c r="R17" s="13"/>
      <c r="S17" s="13"/>
      <c r="T17" s="13"/>
    </row>
    <row r="18" spans="1:20" ht="16.5" x14ac:dyDescent="0.3">
      <c r="A18" s="6"/>
      <c r="B18" s="94" t="s">
        <v>15</v>
      </c>
      <c r="C18" s="95"/>
      <c r="D18" s="13"/>
      <c r="E18" s="13"/>
      <c r="F18" s="14"/>
      <c r="G18" s="14"/>
      <c r="H18" s="14"/>
      <c r="I18" s="50">
        <f>1352*10.764</f>
        <v>14552.928</v>
      </c>
      <c r="J18" s="13"/>
      <c r="K18" s="27"/>
      <c r="L18" s="43"/>
      <c r="M18" s="14"/>
      <c r="N18" s="44"/>
      <c r="O18" s="31"/>
      <c r="P18" s="13"/>
      <c r="Q18" s="13"/>
      <c r="R18" s="13"/>
      <c r="S18" s="13"/>
      <c r="T18" s="81"/>
    </row>
    <row r="19" spans="1:20" ht="16.5" x14ac:dyDescent="0.3">
      <c r="A19" s="6"/>
      <c r="B19" s="4" t="s">
        <v>11</v>
      </c>
      <c r="C19" s="24"/>
      <c r="D19" s="13"/>
      <c r="E19" s="51"/>
      <c r="F19" s="14"/>
      <c r="G19" s="14"/>
      <c r="H19" s="14"/>
      <c r="I19" s="50"/>
      <c r="J19" s="13"/>
      <c r="K19" s="27"/>
      <c r="L19" s="43"/>
      <c r="M19" s="13"/>
      <c r="N19" s="44"/>
      <c r="O19" s="31"/>
      <c r="P19" s="13"/>
      <c r="Q19" s="13"/>
      <c r="R19" s="13"/>
      <c r="S19" s="13"/>
    </row>
    <row r="20" spans="1:20" ht="16.5" x14ac:dyDescent="0.3">
      <c r="A20" s="6"/>
      <c r="B20" s="5" t="s">
        <v>6</v>
      </c>
      <c r="C20" s="24"/>
      <c r="D20" s="27"/>
      <c r="E20" s="31"/>
      <c r="F20" s="14"/>
      <c r="G20" s="14"/>
      <c r="H20" s="14"/>
      <c r="I20" s="50"/>
      <c r="J20" s="13"/>
      <c r="K20" s="14"/>
      <c r="L20" s="13"/>
      <c r="M20" s="3"/>
      <c r="N20" s="52"/>
      <c r="O20" s="14"/>
      <c r="P20" s="13"/>
      <c r="Q20" s="53"/>
      <c r="R20" s="13"/>
      <c r="S20" s="13"/>
    </row>
    <row r="21" spans="1:20" ht="16.5" x14ac:dyDescent="0.3">
      <c r="A21" s="6"/>
      <c r="B21" s="5" t="s">
        <v>7</v>
      </c>
      <c r="C21" s="30">
        <f>ROUND((C19*C20),0)</f>
        <v>0</v>
      </c>
      <c r="D21" s="54"/>
      <c r="E21" s="54"/>
      <c r="F21" s="55"/>
      <c r="H21" s="56"/>
      <c r="I21" s="57"/>
      <c r="J21" s="56"/>
      <c r="K21" s="56"/>
      <c r="L21" s="58"/>
      <c r="M21" s="59"/>
      <c r="O21" s="14"/>
      <c r="P21" s="13"/>
      <c r="Q21" s="53"/>
      <c r="R21" s="13"/>
      <c r="S21" s="13"/>
    </row>
    <row r="22" spans="1:20" ht="16.5" x14ac:dyDescent="0.3">
      <c r="A22" s="6"/>
      <c r="B22" s="6"/>
      <c r="C22" s="13"/>
      <c r="D22" s="54"/>
      <c r="E22" s="54"/>
      <c r="F22" s="91"/>
      <c r="G22" s="61"/>
      <c r="H22" s="61"/>
      <c r="I22" s="61"/>
      <c r="J22" s="62"/>
      <c r="K22" s="62"/>
      <c r="L22" s="58"/>
      <c r="M22" s="59"/>
      <c r="O22" s="14"/>
      <c r="P22" s="13"/>
      <c r="Q22" s="53"/>
      <c r="R22" s="13"/>
      <c r="S22" s="13"/>
    </row>
    <row r="23" spans="1:20" ht="16.5" x14ac:dyDescent="0.3">
      <c r="A23" s="6"/>
      <c r="B23" s="1" t="s">
        <v>27</v>
      </c>
      <c r="C23" s="54" t="s">
        <v>36</v>
      </c>
      <c r="D23" s="54"/>
      <c r="E23" s="54"/>
      <c r="F23" s="90"/>
      <c r="G23" s="61"/>
      <c r="H23" s="61"/>
      <c r="I23" s="61"/>
      <c r="J23" s="62"/>
      <c r="K23" s="62"/>
      <c r="L23" s="58"/>
      <c r="M23" s="59"/>
      <c r="N23" s="63"/>
      <c r="O23" s="64"/>
      <c r="Q23" s="53"/>
      <c r="R23" s="13"/>
      <c r="S23" s="13"/>
    </row>
    <row r="24" spans="1:20" ht="16.5" x14ac:dyDescent="0.3">
      <c r="A24" s="6"/>
      <c r="B24" s="1" t="s">
        <v>13</v>
      </c>
      <c r="C24" s="19">
        <f>C4</f>
        <v>11275313</v>
      </c>
      <c r="D24" s="19"/>
      <c r="E24" s="27"/>
      <c r="F24" s="60"/>
      <c r="G24" s="61"/>
      <c r="H24" s="61">
        <v>550</v>
      </c>
      <c r="I24" s="61"/>
      <c r="J24" s="62"/>
      <c r="K24" s="62"/>
      <c r="L24" s="58"/>
      <c r="M24" s="59"/>
      <c r="N24" s="63"/>
      <c r="O24" s="64"/>
      <c r="Q24" s="13"/>
      <c r="R24" s="13"/>
      <c r="S24" s="13"/>
    </row>
    <row r="25" spans="1:20" ht="16.5" x14ac:dyDescent="0.3">
      <c r="A25" s="6"/>
      <c r="B25" s="1" t="s">
        <v>14</v>
      </c>
      <c r="C25" s="19">
        <f>N11</f>
        <v>0</v>
      </c>
      <c r="D25" s="19"/>
      <c r="E25" s="27"/>
      <c r="F25" s="60"/>
      <c r="G25" s="18"/>
      <c r="H25" s="61">
        <f>H24*10.764</f>
        <v>5920.2</v>
      </c>
      <c r="I25" s="61"/>
      <c r="J25" s="62"/>
      <c r="K25" s="62"/>
      <c r="L25" s="58"/>
      <c r="M25" s="59"/>
      <c r="N25" s="63"/>
      <c r="O25" s="64"/>
      <c r="Q25" s="13"/>
      <c r="R25" s="13"/>
      <c r="S25" s="13"/>
    </row>
    <row r="26" spans="1:20" ht="33" x14ac:dyDescent="0.3">
      <c r="A26" s="6"/>
      <c r="B26" s="1" t="s">
        <v>21</v>
      </c>
      <c r="C26" s="19">
        <f>C16</f>
        <v>0</v>
      </c>
      <c r="D26" s="19"/>
      <c r="E26" s="27"/>
      <c r="F26" s="56"/>
      <c r="G26" s="65"/>
      <c r="H26" s="65"/>
      <c r="I26" s="65"/>
      <c r="J26" s="66"/>
      <c r="K26" s="67"/>
      <c r="L26" s="68"/>
      <c r="M26" s="68"/>
      <c r="N26" s="50"/>
      <c r="O26" s="52"/>
      <c r="Q26" s="13"/>
      <c r="R26" s="13"/>
      <c r="S26" s="13"/>
    </row>
    <row r="27" spans="1:20" ht="33" x14ac:dyDescent="0.3">
      <c r="A27" s="13"/>
      <c r="B27" s="1" t="s">
        <v>12</v>
      </c>
      <c r="C27" s="19">
        <f>C21</f>
        <v>0</v>
      </c>
      <c r="D27" s="19"/>
      <c r="E27" s="27"/>
      <c r="F27" s="27"/>
      <c r="G27" s="69"/>
      <c r="H27" s="23"/>
      <c r="I27" s="23"/>
      <c r="J27" s="13"/>
      <c r="K27" s="14"/>
      <c r="L27" s="23"/>
      <c r="M27" s="52"/>
      <c r="N27" s="70"/>
      <c r="O27" s="31"/>
      <c r="P27" s="13"/>
      <c r="Q27" s="13"/>
      <c r="R27" s="13"/>
      <c r="S27" s="13"/>
    </row>
    <row r="28" spans="1:20" ht="16.5" x14ac:dyDescent="0.3">
      <c r="A28" s="13"/>
      <c r="B28" s="3" t="s">
        <v>8</v>
      </c>
      <c r="C28" s="71">
        <f>C24+C25+C26+C27</f>
        <v>11275313</v>
      </c>
      <c r="D28" s="18"/>
      <c r="E28" s="13"/>
      <c r="F28" s="27"/>
      <c r="G28" s="27"/>
      <c r="H28" s="23"/>
      <c r="I28" s="23"/>
      <c r="J28" s="13"/>
      <c r="K28" s="14"/>
      <c r="L28" s="23"/>
      <c r="M28" s="14"/>
      <c r="N28" s="14"/>
      <c r="O28" s="14"/>
      <c r="P28" s="31"/>
      <c r="Q28" s="13"/>
      <c r="R28" s="13"/>
      <c r="S28" s="13"/>
    </row>
    <row r="29" spans="1:20" ht="16.5" x14ac:dyDescent="0.3">
      <c r="A29" s="13"/>
      <c r="B29" s="3" t="s">
        <v>9</v>
      </c>
      <c r="C29" s="71">
        <f>MROUND(C28*90%,1)</f>
        <v>10147782</v>
      </c>
      <c r="D29" s="71"/>
      <c r="E29" s="13"/>
      <c r="F29" s="27"/>
      <c r="G29" s="27"/>
      <c r="H29" s="82"/>
      <c r="I29" s="44"/>
      <c r="J29" s="31"/>
      <c r="K29" s="44"/>
      <c r="L29" s="23"/>
      <c r="M29" s="27"/>
      <c r="N29" s="14"/>
      <c r="O29" s="72"/>
      <c r="P29" s="69"/>
      <c r="Q29" s="13"/>
      <c r="R29" s="13"/>
      <c r="S29" s="13"/>
    </row>
    <row r="30" spans="1:20" ht="16.5" x14ac:dyDescent="0.3">
      <c r="A30" s="13"/>
      <c r="B30" s="3" t="s">
        <v>10</v>
      </c>
      <c r="C30" s="71">
        <f>MROUND(C28*80%,1)</f>
        <v>9020250</v>
      </c>
      <c r="D30" s="71"/>
      <c r="E30" s="13"/>
      <c r="F30" s="43"/>
      <c r="G30" s="14"/>
      <c r="H30" s="31"/>
      <c r="I30" s="72"/>
      <c r="J30" s="83"/>
      <c r="K30" s="83"/>
      <c r="L30" s="13"/>
      <c r="M30" s="14"/>
      <c r="N30" s="14"/>
      <c r="O30" s="72"/>
      <c r="P30" s="72"/>
      <c r="Q30" s="13"/>
      <c r="R30" s="13"/>
      <c r="S30" s="13"/>
    </row>
    <row r="31" spans="1:20" ht="16.5" x14ac:dyDescent="0.3">
      <c r="A31" s="13"/>
      <c r="B31" s="3" t="s">
        <v>24</v>
      </c>
      <c r="C31" s="71">
        <f>O11</f>
        <v>0</v>
      </c>
      <c r="D31" s="18"/>
      <c r="E31" s="13"/>
      <c r="F31" s="43"/>
      <c r="G31" s="14"/>
      <c r="H31" s="72"/>
      <c r="I31" s="84"/>
      <c r="J31" s="83"/>
      <c r="K31" s="73"/>
      <c r="L31" s="13"/>
      <c r="M31" s="27"/>
      <c r="N31" s="69"/>
      <c r="O31" s="72"/>
      <c r="P31" s="72"/>
      <c r="Q31" s="13"/>
      <c r="R31" s="13"/>
      <c r="S31" s="13"/>
    </row>
    <row r="32" spans="1:20" ht="16.5" x14ac:dyDescent="0.3">
      <c r="A32" s="13"/>
      <c r="B32" s="1"/>
      <c r="C32" s="13"/>
      <c r="D32" s="13"/>
      <c r="E32" s="13"/>
      <c r="F32" s="43"/>
      <c r="G32" s="14"/>
      <c r="H32" s="74"/>
      <c r="I32" s="85"/>
      <c r="J32" s="77"/>
      <c r="K32" s="73"/>
      <c r="L32" s="13"/>
      <c r="M32" s="14"/>
      <c r="N32" s="27"/>
      <c r="O32" s="72"/>
      <c r="P32" s="72"/>
      <c r="Q32" s="14"/>
      <c r="R32" s="13"/>
      <c r="S32" s="13"/>
    </row>
    <row r="33" spans="1:19" ht="16.5" x14ac:dyDescent="0.3">
      <c r="A33" s="13"/>
      <c r="B33" s="1"/>
      <c r="C33" s="13"/>
      <c r="D33" s="13"/>
      <c r="E33" s="13"/>
      <c r="G33" s="14"/>
      <c r="H33" s="74"/>
      <c r="I33" s="74"/>
      <c r="J33" s="64"/>
      <c r="K33" s="75"/>
      <c r="L33" s="13"/>
      <c r="M33" s="27"/>
      <c r="N33" s="27"/>
      <c r="O33" s="72"/>
      <c r="P33" s="69"/>
      <c r="Q33" s="13"/>
      <c r="R33" s="13"/>
      <c r="S33" s="13"/>
    </row>
    <row r="34" spans="1:19" ht="16.5" x14ac:dyDescent="0.3">
      <c r="A34" s="13"/>
      <c r="B34" s="1"/>
      <c r="C34" s="13"/>
      <c r="D34" s="13"/>
      <c r="E34" s="13"/>
      <c r="F34" s="8"/>
      <c r="G34" s="76"/>
      <c r="H34" s="12"/>
      <c r="I34" s="74"/>
      <c r="J34" s="64"/>
      <c r="K34" s="14"/>
      <c r="L34" s="13"/>
      <c r="M34" s="14"/>
      <c r="N34" s="14"/>
      <c r="O34" s="77"/>
      <c r="P34" s="13"/>
      <c r="Q34" s="13"/>
      <c r="R34" s="13"/>
      <c r="S34" s="13"/>
    </row>
    <row r="35" spans="1:19" ht="16.5" x14ac:dyDescent="0.3">
      <c r="A35" s="13"/>
      <c r="B35" s="1"/>
      <c r="C35" s="13"/>
      <c r="D35" s="13"/>
      <c r="E35" s="13"/>
      <c r="F35" s="78"/>
      <c r="G35" s="76"/>
      <c r="H35" s="12"/>
      <c r="I35" s="74"/>
      <c r="J35" s="64"/>
      <c r="K35" s="14"/>
      <c r="L35" s="13"/>
      <c r="M35" s="14"/>
      <c r="N35" s="14"/>
      <c r="O35" s="77"/>
      <c r="P35" s="13"/>
      <c r="Q35" s="13"/>
      <c r="R35" s="13"/>
      <c r="S35" s="13"/>
    </row>
    <row r="36" spans="1:19" ht="16.5" x14ac:dyDescent="0.3">
      <c r="A36" s="13"/>
      <c r="B36" s="1"/>
      <c r="C36" s="13"/>
      <c r="D36" s="13"/>
      <c r="E36" s="13"/>
      <c r="F36" s="79"/>
      <c r="G36" s="76"/>
      <c r="H36" s="74"/>
      <c r="I36" s="74"/>
      <c r="J36" s="64"/>
      <c r="K36" s="14"/>
      <c r="L36" s="80"/>
      <c r="M36" s="14"/>
      <c r="N36" s="14"/>
      <c r="O36" s="77"/>
      <c r="P36" s="13"/>
      <c r="Q36" s="13"/>
      <c r="R36" s="13"/>
      <c r="S36" s="13"/>
    </row>
    <row r="37" spans="1:19" ht="16.5" x14ac:dyDescent="0.3">
      <c r="A37" s="13"/>
      <c r="B37" s="1"/>
      <c r="C37" s="13"/>
      <c r="D37" s="13"/>
      <c r="E37" s="13"/>
      <c r="F37" s="14"/>
      <c r="G37" s="76"/>
      <c r="H37" s="74"/>
      <c r="I37" s="74"/>
      <c r="J37" s="64"/>
      <c r="K37" s="14"/>
      <c r="L37" s="80"/>
      <c r="M37" s="14"/>
      <c r="N37" s="14"/>
      <c r="O37" s="77"/>
      <c r="P37" s="13"/>
      <c r="Q37" s="13"/>
      <c r="R37" s="13"/>
      <c r="S37" s="13"/>
    </row>
    <row r="38" spans="1:19" ht="16.5" x14ac:dyDescent="0.3">
      <c r="A38" s="13"/>
      <c r="B38" s="1"/>
      <c r="C38" s="43"/>
      <c r="D38" s="13"/>
      <c r="E38" s="13"/>
      <c r="F38" s="52"/>
      <c r="G38" s="52"/>
      <c r="H38" s="74"/>
      <c r="I38" s="74"/>
      <c r="J38" s="70"/>
      <c r="K38" s="14"/>
      <c r="L38" s="80"/>
      <c r="M38" s="14"/>
      <c r="N38" s="14"/>
      <c r="O38" s="77"/>
      <c r="P38" s="13"/>
      <c r="Q38" s="13"/>
      <c r="R38" s="13"/>
      <c r="S38" s="13"/>
    </row>
    <row r="47" spans="1:19" x14ac:dyDescent="0.25">
      <c r="O47" s="89"/>
    </row>
    <row r="56" spans="4:4" x14ac:dyDescent="0.25">
      <c r="D56" s="81"/>
    </row>
    <row r="65" spans="6:17" x14ac:dyDescent="0.25">
      <c r="H65">
        <v>15.77</v>
      </c>
    </row>
    <row r="68" spans="6:17" x14ac:dyDescent="0.25">
      <c r="O68">
        <v>1945</v>
      </c>
      <c r="P68">
        <v>20935.78</v>
      </c>
      <c r="Q68">
        <f>P68/O68</f>
        <v>10.763897172236502</v>
      </c>
    </row>
    <row r="70" spans="6:17" x14ac:dyDescent="0.25">
      <c r="J70" s="81">
        <f>D55-D56</f>
        <v>0</v>
      </c>
    </row>
    <row r="71" spans="6:17" x14ac:dyDescent="0.25">
      <c r="F71">
        <f>2530-2250</f>
        <v>280</v>
      </c>
    </row>
    <row r="87" spans="3:6" x14ac:dyDescent="0.25">
      <c r="C87" s="86" t="s">
        <v>27</v>
      </c>
      <c r="D87" s="86" t="s">
        <v>40</v>
      </c>
      <c r="E87" s="86" t="s">
        <v>41</v>
      </c>
      <c r="F87" s="86" t="s">
        <v>42</v>
      </c>
    </row>
    <row r="88" spans="3:6" x14ac:dyDescent="0.25">
      <c r="C88" s="87" t="s">
        <v>39</v>
      </c>
      <c r="D88" s="87">
        <v>5060</v>
      </c>
      <c r="E88" s="87">
        <v>2530</v>
      </c>
      <c r="F88" s="87">
        <v>2530</v>
      </c>
    </row>
    <row r="89" spans="3:6" x14ac:dyDescent="0.25">
      <c r="C89" s="87" t="s">
        <v>43</v>
      </c>
      <c r="D89" s="87">
        <v>570</v>
      </c>
      <c r="E89" s="88" t="s">
        <v>46</v>
      </c>
      <c r="F89" s="88" t="s">
        <v>46</v>
      </c>
    </row>
    <row r="90" spans="3:6" x14ac:dyDescent="0.25">
      <c r="C90" s="87" t="s">
        <v>44</v>
      </c>
      <c r="D90" s="87">
        <v>270</v>
      </c>
      <c r="E90" s="87"/>
      <c r="F90" s="87">
        <v>270</v>
      </c>
    </row>
    <row r="91" spans="3:6" x14ac:dyDescent="0.25">
      <c r="C91" s="87" t="s">
        <v>45</v>
      </c>
      <c r="D91" s="87">
        <f>D88-D89-D90</f>
        <v>4220</v>
      </c>
      <c r="E91" s="87">
        <f>E88-E909</f>
        <v>2530</v>
      </c>
      <c r="F91" s="87">
        <f>F88-F90</f>
        <v>2260</v>
      </c>
    </row>
  </sheetData>
  <mergeCells count="3">
    <mergeCell ref="B13:C13"/>
    <mergeCell ref="M13:M14"/>
    <mergeCell ref="B18:C1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R1" sqref="R1:R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49" sqref="O4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Sheet1</vt:lpstr>
      <vt:lpstr>Sheet2</vt:lpstr>
      <vt:lpstr>Goverment Rate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2023-10-28T10:09:10Z</dcterms:modified>
</cp:coreProperties>
</file>