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 (West)_Karisma Y. Popat\"/>
    </mc:Choice>
  </mc:AlternateContent>
  <xr:revisionPtr revIDLastSave="0" documentId="13_ncr:1_{CA3C3D4E-3CAC-4D1D-8A59-2F0A445D492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" i="23" l="1"/>
  <c r="L25" i="23"/>
  <c r="C4" i="25"/>
  <c r="E25" i="23"/>
  <c r="B25" i="23"/>
  <c r="F25" i="23"/>
  <c r="Q10" i="4"/>
  <c r="Q19" i="23"/>
  <c r="O84" i="23"/>
  <c r="L84" i="23"/>
  <c r="O23" i="23"/>
  <c r="L23" i="23"/>
  <c r="O8" i="23"/>
  <c r="O7" i="23"/>
  <c r="O10" i="23" s="1"/>
  <c r="O11" i="23" s="1"/>
  <c r="L7" i="23"/>
  <c r="L8" i="23" s="1"/>
  <c r="O6" i="23"/>
  <c r="O12" i="23" s="1"/>
  <c r="L6" i="23"/>
  <c r="O5" i="23"/>
  <c r="O14" i="23" s="1"/>
  <c r="L5" i="23"/>
  <c r="L14" i="23" s="1"/>
  <c r="F21" i="23"/>
  <c r="F20" i="23"/>
  <c r="F19" i="23"/>
  <c r="E84" i="23"/>
  <c r="E23" i="23"/>
  <c r="E10" i="23"/>
  <c r="E11" i="23" s="1"/>
  <c r="E7" i="23"/>
  <c r="E8" i="23" s="1"/>
  <c r="E6" i="23"/>
  <c r="E5" i="23"/>
  <c r="E14" i="23" s="1"/>
  <c r="O16" i="23" l="1"/>
  <c r="O19" i="23" s="1"/>
  <c r="L13" i="23"/>
  <c r="L16" i="23" s="1"/>
  <c r="L19" i="23" s="1"/>
  <c r="O13" i="23"/>
  <c r="L10" i="23"/>
  <c r="L11" i="23" s="1"/>
  <c r="L12" i="23" s="1"/>
  <c r="E13" i="23"/>
  <c r="E16" i="23" s="1"/>
  <c r="E19" i="23" s="1"/>
  <c r="E12" i="23"/>
  <c r="G31" i="4"/>
  <c r="G33" i="4" s="1"/>
  <c r="D30" i="4"/>
  <c r="G28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12" i="4" l="1"/>
  <c r="G11" i="4"/>
  <c r="L21" i="23"/>
  <c r="P19" i="23"/>
  <c r="L20" i="23"/>
  <c r="P20" i="23" s="1"/>
  <c r="O20" i="23"/>
  <c r="O21" i="23"/>
  <c r="E20" i="23"/>
  <c r="E21" i="23"/>
  <c r="H3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C8" i="25" l="1"/>
  <c r="P21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/>
  <c r="B13" i="23" s="1"/>
  <c r="B16" i="23" s="1"/>
  <c r="B19" i="23" s="1"/>
  <c r="B20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<sst xmlns="http://schemas.openxmlformats.org/spreadsheetml/2006/main" count="142" uniqueCount="92">
  <si>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</si>
  <si>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</si>
  <si>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</si>
  <si>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</si>
  <si>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</si>
  <si>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</si>
  <si>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</si>
  <si>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</si>
  <si>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</si>
  <si>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</si>
  <si>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</si>
  <si>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</si>
  <si>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</si>
  <si>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</si>
  <si>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</si>
  <si>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</si>
  <si>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</si>
  <si>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</si>
  <si>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</si>
  <si>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</si>
  <si>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</si>
  <si>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</si>
  <si>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</si>
  <si>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</si>
  <si>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</si>
  <si>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</si>
  <si>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</si>
  <si>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</si>
  <si>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</si>
  <si>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</si>
  <si>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</si>
  <si>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</si>
  <si>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</si>
  <si>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</si>
  <si>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</si>
  <si>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</si>
  <si>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</si>
  <si>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</si>
  <si>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</si>
  <si>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</si>
  <si>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</si>
  <si>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</si>
  <si>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</si>
  <si>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</si>
  <si>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</si>
  <si>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</si>
  <si>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</si>
  <si>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</si>
  <si>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</si>
  <si>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</si>
  <si>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</si>
  <si>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</si>
  <si>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</si>
  <si>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</si>
  <si>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</si>
  <si>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</si>
  <si>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</si>
  <si>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</si>
  <si>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</si>
  <si>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</si>
  <si>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</si>
  <si>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</si>
  <si>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</si>
  <si>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</si>
  <si>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</si>
  <si>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</si>
  <si>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</si>
  <si>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</si>
  <si>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</si>
  <si>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</si>
  <si>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</si>
  <si>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</si>
  <si>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</si>
  <si>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</si>
  <si>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</si>
  <si>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</si>
  <si>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</si>
  <si>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</si>
  <si>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</si>
  <si>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</si>
  <si>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</si>
  <si>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</si>
  <si>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</si>
  <si>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FLAT-1101</t>
  </si>
  <si>
    <t>FLAT-1201</t>
  </si>
  <si>
    <t>RERA CA</t>
  </si>
  <si>
    <t>TACA</t>
  </si>
  <si>
    <t>TOTAL</t>
  </si>
  <si>
    <t>IGR-28.07.23</t>
  </si>
  <si>
    <t>Flat No.</t>
  </si>
  <si>
    <t>Total Value</t>
  </si>
  <si>
    <t>IGR-17.02.23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</si>
</sst>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6" fillId="2" borderId="0" xfId="0" applyFont="1" applyFill="1"/>
    <xf numFmtId="43" fontId="6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43" fontId="2" fillId="0" borderId="4" xfId="0" applyNumberFormat="1" applyFont="1" applyBorder="1"/>
    <xf numFmtId="43" fontId="6" fillId="0" borderId="8" xfId="1" applyFont="1" applyFill="1" applyBorder="1"/>
    <xf numFmtId="0" fontId="6" fillId="0" borderId="8" xfId="0" applyFont="1" applyBorder="1"/>
    <xf numFmtId="43" fontId="6" fillId="0" borderId="8" xfId="0" applyNumberFormat="1" applyFont="1" applyBorder="1"/>
    <xf numFmtId="43" fontId="0" fillId="0" borderId="8" xfId="0" applyNumberFormat="1" applyBorder="1"/>
    <xf numFmtId="43" fontId="2" fillId="0" borderId="8" xfId="0" applyNumberFormat="1" applyFont="1" applyBorder="1"/>
    <xf numFmtId="43" fontId="5" fillId="0" borderId="8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3504B-557D-B588-BFE7-F145DBFB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13F19-E328-E807-DD05-D6333FF1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992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2DF56-CF1B-0914-207E-3485A58F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D1593-549D-0424-B557-39275C10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9040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21</xdr:col>
      <xdr:colOff>1787</xdr:colOff>
      <xdr:row>92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6506B0-1DCB-29F1-6CCD-DD6E0098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2803387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F4DB6-7A35-248C-F20B-A9A18864A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973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20</xdr:col>
      <xdr:colOff>497071</xdr:colOff>
      <xdr:row>94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00101F-0C47-F5E1-34BC-3EB39C3CC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2689071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554229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F07D0-51C5-087A-B337-ACE00447D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46229" cy="90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20</xdr:col>
      <xdr:colOff>363702</xdr:colOff>
      <xdr:row>79</xdr:row>
      <xdr:rowOff>105534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77E73-A7A8-FA99-22E3-3EF2E647E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82125"/>
          <a:ext cx="12555702" cy="5439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8EC3F-546C-B1C2-A43E-1FD0D649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992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135411</xdr:colOff>
      <xdr:row>95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7F8303-A6BD-975E-AE4D-92CF0182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65811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18B82-D40A-BD52-F707-A280880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90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116358</xdr:colOff>
      <xdr:row>94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C7DFD5-3C0D-7153-363F-EB77B9D98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46758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9291F-AEED-F85D-CA56-1C56BCF5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9078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21095</xdr:colOff>
      <xdr:row>94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988AC0-4335-BE60-9713-BCF96E67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651495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D428F-CB0F-9053-B1F0-DE2F57A8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35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78253</xdr:colOff>
      <xdr:row>94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5D7487-A3F6-832D-F7F5-9530D5AB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08653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83C4D-C1B9-AE7C-5E9C-DFC27026C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" sqref="C3: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75</v>
      </c>
      <c r="C3" s="45">
        <v>383650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81</v>
      </c>
      <c r="C4" s="45">
        <f>C3*10%</f>
        <v>38365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76</v>
      </c>
      <c r="C5" s="50">
        <f>C3+C4</f>
        <v>422015</v>
      </c>
      <c r="D5" s="51" t="s">
        <v>62</v>
      </c>
      <c r="E5" s="52">
        <f>C5/10.764</f>
        <v>39206.150130063179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77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78</v>
      </c>
      <c r="C7" s="45">
        <f>C5-C6</f>
        <v>392615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79</v>
      </c>
      <c r="C8" s="45">
        <f>C7*D13%</f>
        <v>392615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80</v>
      </c>
      <c r="C9" s="50">
        <f>C6+C8</f>
        <v>422015</v>
      </c>
      <c r="D9" s="51" t="s">
        <v>62</v>
      </c>
      <c r="E9" s="52">
        <f>C9/10.764</f>
        <v>39206.150130063179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2023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2023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50" sqref="A5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1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F69CB-1930-4B78-A252-E2A9350543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0BDB7-378B-4FBB-9472-CAACEA70F52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70"/>
      <c r="L1" s="70"/>
      <c r="M1" s="70"/>
      <c r="N1" s="70"/>
      <c r="O1" s="70"/>
      <c r="P1" s="70"/>
      <c r="Q1" s="70"/>
      <c r="R1" s="70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Q84"/>
  <sheetViews>
    <sheetView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hidden="1" customWidth="1"/>
    <col min="4" max="4" width="14.28515625" hidden="1" customWidth="1"/>
    <col min="5" max="5" width="17.140625" style="14" customWidth="1"/>
    <col min="6" max="6" width="15.28515625" style="14" bestFit="1" customWidth="1"/>
    <col min="7" max="7" width="14.28515625" bestFit="1" customWidth="1"/>
    <col min="12" max="12" width="17.140625" style="14" customWidth="1"/>
    <col min="13" max="13" width="12.5703125" style="14" hidden="1" customWidth="1"/>
    <col min="14" max="14" width="14.28515625" hidden="1" customWidth="1"/>
    <col min="15" max="15" width="17.140625" style="14" customWidth="1"/>
    <col min="16" max="16" width="15.28515625" style="14" bestFit="1" customWidth="1"/>
    <col min="17" max="17" width="14.28515625" bestFit="1" customWidth="1"/>
  </cols>
  <sheetData>
    <row r="1" spans="1:17" x14ac:dyDescent="0.25">
      <c r="A1" s="10"/>
      <c r="B1" s="11"/>
      <c r="C1" s="12"/>
      <c r="E1" s="11"/>
      <c r="F1" s="12"/>
      <c r="L1" s="11"/>
      <c r="M1" s="12"/>
      <c r="O1" s="11"/>
      <c r="P1" s="12"/>
    </row>
    <row r="2" spans="1:17" x14ac:dyDescent="0.25">
      <c r="A2" s="13"/>
      <c r="C2" s="15"/>
      <c r="F2" s="15"/>
      <c r="M2" s="15"/>
      <c r="P2" s="15"/>
    </row>
    <row r="3" spans="1:17" x14ac:dyDescent="0.25">
      <c r="A3" s="13" t="s">
        <v>13</v>
      </c>
      <c r="B3" s="16">
        <v>55000</v>
      </c>
      <c r="C3" s="19" t="s">
        <v>74</v>
      </c>
      <c r="D3" s="6" t="s">
        <v>85</v>
      </c>
      <c r="E3" s="16">
        <v>55000</v>
      </c>
      <c r="F3" s="19" t="s">
        <v>74</v>
      </c>
      <c r="G3" s="6" t="s">
        <v>85</v>
      </c>
      <c r="L3" s="16">
        <v>56000</v>
      </c>
      <c r="M3" s="19" t="s">
        <v>74</v>
      </c>
      <c r="N3" s="6" t="s">
        <v>85</v>
      </c>
      <c r="O3" s="16">
        <v>56000</v>
      </c>
      <c r="P3" s="19" t="s">
        <v>74</v>
      </c>
      <c r="Q3" s="6" t="s">
        <v>85</v>
      </c>
    </row>
    <row r="4" spans="1:17" ht="30" x14ac:dyDescent="0.25">
      <c r="A4" s="18" t="s">
        <v>14</v>
      </c>
      <c r="B4" s="16">
        <v>4000</v>
      </c>
      <c r="C4" s="19"/>
      <c r="E4" s="16">
        <v>4000</v>
      </c>
      <c r="F4" s="19"/>
      <c r="L4" s="16">
        <v>4000</v>
      </c>
      <c r="M4" s="19"/>
      <c r="O4" s="16">
        <v>4000</v>
      </c>
      <c r="P4" s="19"/>
    </row>
    <row r="5" spans="1:17" x14ac:dyDescent="0.25">
      <c r="A5" s="13" t="s">
        <v>15</v>
      </c>
      <c r="B5" s="16">
        <f>B3-B4</f>
        <v>51000</v>
      </c>
      <c r="C5" s="19"/>
      <c r="E5" s="16">
        <f>E3-E4</f>
        <v>51000</v>
      </c>
      <c r="F5" s="19"/>
      <c r="L5" s="16">
        <f>L3-L4</f>
        <v>52000</v>
      </c>
      <c r="M5" s="19"/>
      <c r="O5" s="16">
        <f>O3-O4</f>
        <v>52000</v>
      </c>
      <c r="P5" s="19"/>
    </row>
    <row r="6" spans="1:17" x14ac:dyDescent="0.25">
      <c r="A6" s="13" t="s">
        <v>16</v>
      </c>
      <c r="B6" s="16">
        <f>B4</f>
        <v>4000</v>
      </c>
      <c r="C6" s="19"/>
      <c r="E6" s="16">
        <f>E4</f>
        <v>4000</v>
      </c>
      <c r="F6" s="19"/>
      <c r="L6" s="16">
        <f>L4</f>
        <v>4000</v>
      </c>
      <c r="M6" s="19"/>
      <c r="O6" s="16">
        <f>O4</f>
        <v>4000</v>
      </c>
      <c r="P6" s="19"/>
    </row>
    <row r="7" spans="1:17" x14ac:dyDescent="0.25">
      <c r="A7" s="13" t="s">
        <v>17</v>
      </c>
      <c r="B7" s="20">
        <f>C7-C8</f>
        <v>0</v>
      </c>
      <c r="C7" s="20">
        <v>2023</v>
      </c>
      <c r="E7" s="20">
        <f>F7-F8</f>
        <v>0</v>
      </c>
      <c r="F7" s="20">
        <v>2023</v>
      </c>
      <c r="L7" s="20">
        <f>M7-M8</f>
        <v>0</v>
      </c>
      <c r="M7" s="20">
        <v>2023</v>
      </c>
      <c r="O7" s="20">
        <f>P7-P8</f>
        <v>0</v>
      </c>
      <c r="P7" s="20">
        <v>2023</v>
      </c>
    </row>
    <row r="8" spans="1:17" x14ac:dyDescent="0.25">
      <c r="A8" s="13" t="s">
        <v>18</v>
      </c>
      <c r="B8" s="20">
        <f>B9-B7</f>
        <v>60</v>
      </c>
      <c r="C8" s="20">
        <v>2023</v>
      </c>
      <c r="E8" s="20">
        <f>E9-E7</f>
        <v>60</v>
      </c>
      <c r="F8" s="20">
        <v>2023</v>
      </c>
      <c r="L8" s="20">
        <f>L9-L7</f>
        <v>60</v>
      </c>
      <c r="M8" s="20">
        <v>2023</v>
      </c>
      <c r="O8" s="20">
        <f>O9-O7</f>
        <v>60</v>
      </c>
      <c r="P8" s="20">
        <v>2023</v>
      </c>
    </row>
    <row r="9" spans="1:17" x14ac:dyDescent="0.25">
      <c r="A9" s="13" t="s">
        <v>19</v>
      </c>
      <c r="B9" s="20">
        <v>60</v>
      </c>
      <c r="C9" s="20"/>
      <c r="E9" s="20">
        <v>60</v>
      </c>
      <c r="F9" s="20"/>
      <c r="L9" s="20">
        <v>60</v>
      </c>
      <c r="M9" s="20"/>
      <c r="O9" s="20">
        <v>60</v>
      </c>
      <c r="P9" s="20"/>
    </row>
    <row r="10" spans="1:17" ht="30" x14ac:dyDescent="0.25">
      <c r="A10" s="18" t="s">
        <v>20</v>
      </c>
      <c r="B10" s="20">
        <f>90*B7/B9</f>
        <v>0</v>
      </c>
      <c r="C10" s="20"/>
      <c r="E10" s="20">
        <f>90*E7/E9</f>
        <v>0</v>
      </c>
      <c r="F10" s="20"/>
      <c r="L10" s="20">
        <f>90*L7/L9</f>
        <v>0</v>
      </c>
      <c r="M10" s="20"/>
      <c r="O10" s="20">
        <f>90*O7/O9</f>
        <v>0</v>
      </c>
      <c r="P10" s="20"/>
    </row>
    <row r="11" spans="1:17" x14ac:dyDescent="0.25">
      <c r="A11" s="13"/>
      <c r="B11" s="21">
        <f>B10%</f>
        <v>0</v>
      </c>
      <c r="C11" s="21"/>
      <c r="E11" s="21">
        <f>E10%</f>
        <v>0</v>
      </c>
      <c r="F11" s="21"/>
      <c r="L11" s="21">
        <f>L10%</f>
        <v>0</v>
      </c>
      <c r="M11" s="21"/>
      <c r="O11" s="21">
        <f>O10%</f>
        <v>0</v>
      </c>
      <c r="P11" s="21"/>
    </row>
    <row r="12" spans="1:17" x14ac:dyDescent="0.25">
      <c r="A12" s="13" t="s">
        <v>21</v>
      </c>
      <c r="B12" s="16">
        <f>B6*B11</f>
        <v>0</v>
      </c>
      <c r="C12" s="19"/>
      <c r="E12" s="16">
        <f>E6*E11</f>
        <v>0</v>
      </c>
      <c r="F12" s="19"/>
      <c r="L12" s="16">
        <f>L6*L11</f>
        <v>0</v>
      </c>
      <c r="M12" s="19"/>
      <c r="O12" s="16">
        <f>O6*O11</f>
        <v>0</v>
      </c>
      <c r="P12" s="19"/>
    </row>
    <row r="13" spans="1:17" x14ac:dyDescent="0.25">
      <c r="A13" s="13" t="s">
        <v>22</v>
      </c>
      <c r="B13" s="16">
        <f>B6-B12</f>
        <v>4000</v>
      </c>
      <c r="C13" s="19"/>
      <c r="E13" s="16">
        <f>E6-E12</f>
        <v>4000</v>
      </c>
      <c r="F13" s="19"/>
      <c r="L13" s="16">
        <f>L6-L12</f>
        <v>4000</v>
      </c>
      <c r="M13" s="19"/>
      <c r="O13" s="16">
        <f>O6-O12</f>
        <v>4000</v>
      </c>
      <c r="P13" s="19"/>
    </row>
    <row r="14" spans="1:17" x14ac:dyDescent="0.25">
      <c r="A14" s="13" t="s">
        <v>15</v>
      </c>
      <c r="B14" s="16">
        <f>B5</f>
        <v>51000</v>
      </c>
      <c r="C14" s="19"/>
      <c r="E14" s="16">
        <f>E5</f>
        <v>51000</v>
      </c>
      <c r="F14" s="19"/>
      <c r="L14" s="16">
        <f>L5</f>
        <v>52000</v>
      </c>
      <c r="M14" s="19"/>
      <c r="O14" s="16">
        <f>O5</f>
        <v>52000</v>
      </c>
      <c r="P14" s="19"/>
    </row>
    <row r="15" spans="1:17" x14ac:dyDescent="0.25">
      <c r="B15" s="16"/>
      <c r="C15" s="19"/>
      <c r="E15" s="16"/>
      <c r="F15" s="19"/>
      <c r="L15" s="16"/>
      <c r="M15" s="19"/>
      <c r="O15" s="16"/>
      <c r="P15" s="19"/>
    </row>
    <row r="16" spans="1:17" x14ac:dyDescent="0.25">
      <c r="A16" s="34" t="s">
        <v>23</v>
      </c>
      <c r="B16" s="64">
        <f>B14+B13</f>
        <v>55000</v>
      </c>
      <c r="C16" s="64"/>
      <c r="D16" s="34"/>
      <c r="E16" s="64">
        <f>E14+E13</f>
        <v>55000</v>
      </c>
      <c r="F16" s="64"/>
      <c r="L16" s="17">
        <f>L14+L13</f>
        <v>56000</v>
      </c>
      <c r="M16" s="19"/>
      <c r="O16" s="17">
        <f>O14+O13</f>
        <v>56000</v>
      </c>
      <c r="P16" s="19"/>
    </row>
    <row r="17" spans="1:17" x14ac:dyDescent="0.25">
      <c r="A17" s="34" t="s">
        <v>89</v>
      </c>
      <c r="B17" s="65">
        <v>1101</v>
      </c>
      <c r="C17" s="65"/>
      <c r="D17" s="34"/>
      <c r="E17" s="65">
        <v>1201</v>
      </c>
      <c r="F17" s="65"/>
      <c r="L17" s="20">
        <v>1101</v>
      </c>
      <c r="M17" s="20"/>
      <c r="O17" s="20">
        <v>1201</v>
      </c>
      <c r="P17" s="20"/>
    </row>
    <row r="18" spans="1:17" x14ac:dyDescent="0.25">
      <c r="A18" s="40" t="str">
        <f>D3</f>
        <v>RERA CA</v>
      </c>
      <c r="B18" s="65">
        <v>3068</v>
      </c>
      <c r="C18" s="65"/>
      <c r="D18" s="34"/>
      <c r="E18" s="65">
        <v>3068</v>
      </c>
      <c r="F18" s="65" t="s">
        <v>90</v>
      </c>
      <c r="L18" s="22">
        <v>3068</v>
      </c>
      <c r="M18" s="20"/>
      <c r="O18" s="22">
        <v>3068</v>
      </c>
      <c r="P18" s="20" t="s">
        <v>90</v>
      </c>
    </row>
    <row r="19" spans="1:17" x14ac:dyDescent="0.25">
      <c r="A19" s="34" t="s">
        <v>73</v>
      </c>
      <c r="B19" s="66">
        <f>B18*B16</f>
        <v>168740000</v>
      </c>
      <c r="C19" s="42"/>
      <c r="D19" s="67"/>
      <c r="E19" s="66">
        <f>E18*E16</f>
        <v>168740000</v>
      </c>
      <c r="F19" s="68">
        <f>B19+E19</f>
        <v>337480000</v>
      </c>
      <c r="G19" s="58"/>
      <c r="L19" s="23">
        <f>L18*L16</f>
        <v>171808000</v>
      </c>
      <c r="M19" s="24"/>
      <c r="N19" s="58"/>
      <c r="O19" s="23">
        <f>O18*O16</f>
        <v>171808000</v>
      </c>
      <c r="P19" s="63">
        <f>L19+O19</f>
        <v>343616000</v>
      </c>
      <c r="Q19" s="58">
        <f>P19/F19</f>
        <v>1.0181818181818181</v>
      </c>
    </row>
    <row r="20" spans="1:17" x14ac:dyDescent="0.25">
      <c r="A20" s="34" t="s">
        <v>24</v>
      </c>
      <c r="B20" s="69">
        <f>B19*90%</f>
        <v>151866000</v>
      </c>
      <c r="C20" s="66"/>
      <c r="D20" s="34"/>
      <c r="E20" s="69">
        <f>E19*90%</f>
        <v>151866000</v>
      </c>
      <c r="F20" s="68">
        <f>B20+E20</f>
        <v>303732000</v>
      </c>
      <c r="L20" s="25">
        <f>L19*90%</f>
        <v>154627200</v>
      </c>
      <c r="M20" s="23"/>
      <c r="O20" s="25">
        <f>O19*90%</f>
        <v>154627200</v>
      </c>
      <c r="P20" s="63">
        <f>L20+O20</f>
        <v>309254400</v>
      </c>
    </row>
    <row r="21" spans="1:17" x14ac:dyDescent="0.25">
      <c r="A21" s="34" t="s">
        <v>25</v>
      </c>
      <c r="B21" s="69">
        <f>B19*80%</f>
        <v>134992000</v>
      </c>
      <c r="C21" s="69"/>
      <c r="D21" s="34"/>
      <c r="E21" s="69">
        <f>E19*80%</f>
        <v>134992000</v>
      </c>
      <c r="F21" s="68">
        <f>B21+E21</f>
        <v>269984000</v>
      </c>
      <c r="L21" s="25">
        <f>L19*80%</f>
        <v>137446400</v>
      </c>
      <c r="M21" s="25"/>
      <c r="O21" s="25">
        <f>O19*80%</f>
        <v>137446400</v>
      </c>
      <c r="P21" s="63">
        <f>L21+O21</f>
        <v>274892800</v>
      </c>
    </row>
    <row r="22" spans="1:17" x14ac:dyDescent="0.25">
      <c r="A22" s="13"/>
      <c r="C22" s="20"/>
      <c r="F22" s="20"/>
      <c r="M22" s="20"/>
      <c r="P22" s="20"/>
    </row>
    <row r="23" spans="1:17" x14ac:dyDescent="0.25">
      <c r="A23" s="26" t="s">
        <v>26</v>
      </c>
      <c r="B23" s="27">
        <f>B4*B18</f>
        <v>12272000</v>
      </c>
      <c r="C23" s="27"/>
      <c r="E23" s="27">
        <f>E4*E18</f>
        <v>12272000</v>
      </c>
      <c r="F23" s="27"/>
      <c r="L23" s="27">
        <f>L4*L18</f>
        <v>12272000</v>
      </c>
      <c r="M23" s="27"/>
      <c r="O23" s="27">
        <f>O4*O18</f>
        <v>12272000</v>
      </c>
      <c r="P23" s="27"/>
    </row>
    <row r="24" spans="1:17" x14ac:dyDescent="0.25">
      <c r="A24" s="13" t="s">
        <v>27</v>
      </c>
    </row>
    <row r="25" spans="1:17" x14ac:dyDescent="0.25">
      <c r="A25" s="28" t="s">
        <v>28</v>
      </c>
      <c r="B25" s="25">
        <f>B19*0.03/12</f>
        <v>421850</v>
      </c>
      <c r="C25" s="25"/>
      <c r="E25" s="25">
        <f>E19*0.03/12</f>
        <v>421850</v>
      </c>
      <c r="F25" s="25">
        <f>F19*0.03/12</f>
        <v>843700</v>
      </c>
      <c r="L25" s="25">
        <f>L19*0.03/12</f>
        <v>429520</v>
      </c>
      <c r="M25" s="25"/>
      <c r="O25" s="25">
        <f>O19*0.03/12</f>
        <v>429520</v>
      </c>
      <c r="P25" s="25"/>
    </row>
    <row r="26" spans="1:17" x14ac:dyDescent="0.25">
      <c r="B26" s="25"/>
      <c r="C26" s="25"/>
      <c r="E26" s="25"/>
      <c r="F26" s="25"/>
      <c r="L26" s="25"/>
      <c r="M26" s="25"/>
      <c r="O26" s="25"/>
      <c r="P26" s="25"/>
    </row>
    <row r="27" spans="1:17" x14ac:dyDescent="0.25">
      <c r="B27" s="25"/>
      <c r="C27" s="25"/>
      <c r="E27" s="25"/>
      <c r="F27" s="25"/>
      <c r="L27" s="25"/>
      <c r="M27" s="25"/>
      <c r="O27" s="25"/>
      <c r="P27" s="25"/>
    </row>
    <row r="28" spans="1:17" x14ac:dyDescent="0.25">
      <c r="B28"/>
      <c r="C28"/>
      <c r="E28"/>
      <c r="F28"/>
      <c r="L28"/>
      <c r="M28"/>
      <c r="O28"/>
      <c r="P28"/>
    </row>
    <row r="29" spans="1:17" x14ac:dyDescent="0.25">
      <c r="B29"/>
      <c r="C29"/>
      <c r="E29"/>
      <c r="F29"/>
      <c r="L29"/>
      <c r="M29"/>
      <c r="O29"/>
      <c r="P29"/>
    </row>
    <row r="30" spans="1:17" x14ac:dyDescent="0.25">
      <c r="B30"/>
      <c r="C30"/>
      <c r="E30"/>
      <c r="F30"/>
      <c r="L30"/>
      <c r="M30"/>
      <c r="O30"/>
      <c r="P30"/>
    </row>
    <row r="31" spans="1:17" x14ac:dyDescent="0.25">
      <c r="B31"/>
      <c r="C31"/>
      <c r="E31"/>
      <c r="F31"/>
      <c r="L31"/>
      <c r="M31"/>
      <c r="O31"/>
      <c r="P31"/>
    </row>
    <row r="32" spans="1:17" x14ac:dyDescent="0.25">
      <c r="B32"/>
      <c r="C32"/>
      <c r="E32"/>
      <c r="F32"/>
      <c r="L32"/>
      <c r="M32"/>
      <c r="O32"/>
      <c r="P32"/>
    </row>
    <row r="33" spans="1:16" x14ac:dyDescent="0.25">
      <c r="B33"/>
      <c r="C33"/>
      <c r="E33"/>
      <c r="F33"/>
      <c r="L33"/>
      <c r="M33"/>
      <c r="O33"/>
      <c r="P33"/>
    </row>
    <row r="34" spans="1:16" x14ac:dyDescent="0.25">
      <c r="B34"/>
      <c r="C34"/>
      <c r="E34"/>
      <c r="F34"/>
      <c r="L34"/>
      <c r="M34"/>
      <c r="O34"/>
      <c r="P34"/>
    </row>
    <row r="35" spans="1:16" x14ac:dyDescent="0.25">
      <c r="B35"/>
      <c r="C35"/>
      <c r="E35"/>
      <c r="F35"/>
      <c r="L35"/>
      <c r="M35"/>
      <c r="O35"/>
      <c r="P35"/>
    </row>
    <row r="36" spans="1:16" x14ac:dyDescent="0.25">
      <c r="B36"/>
      <c r="C36"/>
      <c r="E36"/>
      <c r="F36"/>
      <c r="L36"/>
      <c r="M36"/>
      <c r="O36"/>
      <c r="P36"/>
    </row>
    <row r="37" spans="1:16" x14ac:dyDescent="0.25">
      <c r="B37"/>
      <c r="C37"/>
      <c r="E37"/>
      <c r="F37"/>
      <c r="L37"/>
      <c r="M37"/>
      <c r="O37"/>
      <c r="P37"/>
    </row>
    <row r="38" spans="1:16" x14ac:dyDescent="0.25">
      <c r="B38"/>
      <c r="C38"/>
      <c r="E38"/>
      <c r="F38"/>
      <c r="L38"/>
      <c r="M38"/>
      <c r="O38"/>
      <c r="P38"/>
    </row>
    <row r="39" spans="1:16" x14ac:dyDescent="0.25">
      <c r="B39"/>
      <c r="C39"/>
      <c r="E39"/>
      <c r="F39"/>
      <c r="L39"/>
      <c r="M39"/>
      <c r="O39"/>
      <c r="P39"/>
    </row>
    <row r="40" spans="1:16" x14ac:dyDescent="0.25">
      <c r="B40"/>
      <c r="C40"/>
      <c r="E40"/>
      <c r="F40"/>
      <c r="L40"/>
      <c r="M40"/>
      <c r="O40"/>
      <c r="P40"/>
    </row>
    <row r="46" spans="1:1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15" x14ac:dyDescent="0.25">
      <c r="B84" s="14">
        <f>B83*B82</f>
        <v>0</v>
      </c>
      <c r="E84" s="14">
        <f>E83*E82</f>
        <v>0</v>
      </c>
      <c r="L84" s="14">
        <f>L83*L82</f>
        <v>0</v>
      </c>
      <c r="O84" s="14">
        <f>O83*O82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1" sqref="Q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4.42578125" bestFit="1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6136</v>
      </c>
      <c r="C2" s="4">
        <f t="shared" ref="C2:C16" si="1">B2*1.2</f>
        <v>7363.2</v>
      </c>
      <c r="D2" s="4">
        <f t="shared" ref="D2:D16" si="2">C2*1.2</f>
        <v>8835.84</v>
      </c>
      <c r="E2" s="5">
        <f t="shared" ref="E2:E16" si="3">R2</f>
        <v>328500000</v>
      </c>
      <c r="F2" s="4">
        <f t="shared" ref="F2:F15" si="4">ROUND((E2/B2),0)</f>
        <v>53537</v>
      </c>
      <c r="G2" s="4">
        <f t="shared" ref="G2:G15" si="5">ROUND((E2/C2),0)</f>
        <v>44614</v>
      </c>
      <c r="H2" s="4">
        <f t="shared" ref="H2:H15" si="6">ROUND((E2/D2),0)</f>
        <v>37178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6136</v>
      </c>
      <c r="R2" s="2">
        <v>328500000</v>
      </c>
      <c r="S2" s="2" t="s">
        <v>88</v>
      </c>
    </row>
    <row r="3" spans="1:19" x14ac:dyDescent="0.25">
      <c r="A3" s="4">
        <v>2</v>
      </c>
      <c r="B3" s="4">
        <f t="shared" si="0"/>
        <v>3000</v>
      </c>
      <c r="C3" s="4">
        <f t="shared" si="1"/>
        <v>3600</v>
      </c>
      <c r="D3" s="4">
        <f t="shared" si="2"/>
        <v>4320</v>
      </c>
      <c r="E3" s="5">
        <f t="shared" si="3"/>
        <v>190000000</v>
      </c>
      <c r="F3" s="71">
        <f t="shared" si="4"/>
        <v>63333</v>
      </c>
      <c r="G3" s="71">
        <f t="shared" si="5"/>
        <v>52778</v>
      </c>
      <c r="H3" s="71">
        <f t="shared" si="6"/>
        <v>43981</v>
      </c>
      <c r="I3" s="71">
        <f t="shared" si="7"/>
        <v>0</v>
      </c>
      <c r="J3" s="71">
        <f t="shared" si="8"/>
        <v>0</v>
      </c>
      <c r="K3" s="72"/>
      <c r="L3" s="72"/>
      <c r="M3" s="72"/>
      <c r="N3" s="72"/>
      <c r="O3" s="72">
        <v>0</v>
      </c>
      <c r="P3" s="72">
        <f t="shared" si="9"/>
        <v>0</v>
      </c>
      <c r="Q3" s="72">
        <v>3000</v>
      </c>
      <c r="R3" s="73">
        <v>190000000</v>
      </c>
      <c r="S3" s="2"/>
    </row>
    <row r="4" spans="1:19" x14ac:dyDescent="0.25">
      <c r="A4" s="4">
        <v>3</v>
      </c>
      <c r="B4" s="4">
        <f t="shared" si="0"/>
        <v>3500</v>
      </c>
      <c r="C4" s="4">
        <f t="shared" si="1"/>
        <v>4200</v>
      </c>
      <c r="D4" s="4">
        <f t="shared" si="2"/>
        <v>5040</v>
      </c>
      <c r="E4" s="5">
        <f t="shared" si="3"/>
        <v>230000000</v>
      </c>
      <c r="F4" s="4">
        <f t="shared" si="4"/>
        <v>65714</v>
      </c>
      <c r="G4" s="4">
        <f t="shared" si="5"/>
        <v>54762</v>
      </c>
      <c r="H4" s="4">
        <f t="shared" si="6"/>
        <v>45635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3500</v>
      </c>
      <c r="R4" s="2">
        <v>230000000</v>
      </c>
      <c r="S4" s="2"/>
    </row>
    <row r="5" spans="1:19" x14ac:dyDescent="0.25">
      <c r="A5" s="4">
        <v>4</v>
      </c>
      <c r="B5" s="4">
        <f t="shared" si="0"/>
        <v>2900</v>
      </c>
      <c r="C5" s="4">
        <f t="shared" si="1"/>
        <v>3480</v>
      </c>
      <c r="D5" s="4">
        <f t="shared" si="2"/>
        <v>4176</v>
      </c>
      <c r="E5" s="5">
        <f t="shared" si="3"/>
        <v>160000000</v>
      </c>
      <c r="F5" s="71">
        <f t="shared" si="4"/>
        <v>55172</v>
      </c>
      <c r="G5" s="71">
        <f t="shared" si="5"/>
        <v>45977</v>
      </c>
      <c r="H5" s="71">
        <f t="shared" si="6"/>
        <v>38314</v>
      </c>
      <c r="I5" s="71">
        <f t="shared" si="7"/>
        <v>0</v>
      </c>
      <c r="J5" s="71">
        <f t="shared" si="8"/>
        <v>0</v>
      </c>
      <c r="K5" s="72"/>
      <c r="L5" s="72"/>
      <c r="M5" s="72"/>
      <c r="N5" s="72"/>
      <c r="O5" s="72">
        <v>0</v>
      </c>
      <c r="P5" s="72">
        <f t="shared" si="9"/>
        <v>0</v>
      </c>
      <c r="Q5" s="72">
        <v>2900</v>
      </c>
      <c r="R5" s="73">
        <v>160000000</v>
      </c>
      <c r="S5" s="2"/>
    </row>
    <row r="6" spans="1:19" x14ac:dyDescent="0.25">
      <c r="A6" s="4">
        <v>5</v>
      </c>
      <c r="B6" s="4">
        <f t="shared" si="0"/>
        <v>5400</v>
      </c>
      <c r="C6" s="4">
        <f t="shared" si="1"/>
        <v>6480</v>
      </c>
      <c r="D6" s="4">
        <f t="shared" si="2"/>
        <v>7776</v>
      </c>
      <c r="E6" s="5">
        <f t="shared" si="3"/>
        <v>480000000</v>
      </c>
      <c r="F6" s="4">
        <f t="shared" si="4"/>
        <v>88889</v>
      </c>
      <c r="G6" s="4">
        <f t="shared" si="5"/>
        <v>74074</v>
      </c>
      <c r="H6" s="4">
        <f t="shared" si="6"/>
        <v>61728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5400</v>
      </c>
      <c r="R6" s="2">
        <v>480000000</v>
      </c>
      <c r="S6" s="2"/>
    </row>
    <row r="7" spans="1:19" x14ac:dyDescent="0.25">
      <c r="A7" s="4">
        <v>6</v>
      </c>
      <c r="B7" s="4">
        <f t="shared" si="0"/>
        <v>4200</v>
      </c>
      <c r="C7" s="4">
        <f t="shared" si="1"/>
        <v>5040</v>
      </c>
      <c r="D7" s="4">
        <f t="shared" si="2"/>
        <v>6048</v>
      </c>
      <c r="E7" s="5">
        <f t="shared" si="3"/>
        <v>280000000</v>
      </c>
      <c r="F7" s="4">
        <f t="shared" si="4"/>
        <v>66667</v>
      </c>
      <c r="G7" s="4">
        <f t="shared" si="5"/>
        <v>55556</v>
      </c>
      <c r="H7" s="4">
        <f t="shared" si="6"/>
        <v>46296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4200</v>
      </c>
      <c r="R7" s="2">
        <v>280000000</v>
      </c>
      <c r="S7" s="2"/>
    </row>
    <row r="8" spans="1:19" x14ac:dyDescent="0.25">
      <c r="A8" s="4">
        <v>7</v>
      </c>
      <c r="B8" s="4">
        <f t="shared" si="0"/>
        <v>5000</v>
      </c>
      <c r="C8" s="4">
        <f t="shared" si="1"/>
        <v>6000</v>
      </c>
      <c r="D8" s="4">
        <f t="shared" si="2"/>
        <v>7200</v>
      </c>
      <c r="E8" s="5">
        <f t="shared" si="3"/>
        <v>450000000</v>
      </c>
      <c r="F8" s="4">
        <f t="shared" si="4"/>
        <v>90000</v>
      </c>
      <c r="G8" s="4">
        <f t="shared" si="5"/>
        <v>75000</v>
      </c>
      <c r="H8" s="4">
        <f t="shared" si="6"/>
        <v>62500</v>
      </c>
      <c r="I8" s="4">
        <f t="shared" si="7"/>
        <v>0</v>
      </c>
      <c r="J8" s="4">
        <f t="shared" si="8"/>
        <v>0</v>
      </c>
      <c r="O8">
        <v>0</v>
      </c>
      <c r="P8">
        <v>6000</v>
      </c>
      <c r="Q8">
        <f t="shared" ref="Q8:Q9" si="10">P8/1.2</f>
        <v>5000</v>
      </c>
      <c r="R8" s="2">
        <v>450000000</v>
      </c>
      <c r="S8" s="2"/>
    </row>
    <row r="9" spans="1:19" x14ac:dyDescent="0.25">
      <c r="A9" s="4">
        <v>8</v>
      </c>
      <c r="B9" s="4">
        <f t="shared" si="0"/>
        <v>4166.666666666667</v>
      </c>
      <c r="C9" s="4">
        <f t="shared" si="1"/>
        <v>5000</v>
      </c>
      <c r="D9" s="4">
        <f t="shared" si="2"/>
        <v>6000</v>
      </c>
      <c r="E9" s="5">
        <f t="shared" si="3"/>
        <v>380000000</v>
      </c>
      <c r="F9" s="4">
        <f t="shared" si="4"/>
        <v>91200</v>
      </c>
      <c r="G9" s="4">
        <f t="shared" si="5"/>
        <v>76000</v>
      </c>
      <c r="H9" s="4">
        <f t="shared" si="6"/>
        <v>63333</v>
      </c>
      <c r="I9" s="4">
        <f t="shared" si="7"/>
        <v>0</v>
      </c>
      <c r="J9" s="4">
        <f t="shared" si="8"/>
        <v>0</v>
      </c>
      <c r="O9">
        <v>0</v>
      </c>
      <c r="P9">
        <v>5000</v>
      </c>
      <c r="Q9">
        <f t="shared" si="10"/>
        <v>4166.666666666667</v>
      </c>
      <c r="R9" s="2">
        <v>380000000</v>
      </c>
      <c r="S9" s="2"/>
    </row>
    <row r="10" spans="1:19" x14ac:dyDescent="0.25">
      <c r="A10" s="4">
        <v>9</v>
      </c>
      <c r="B10" s="4">
        <f t="shared" si="0"/>
        <v>1096.46</v>
      </c>
      <c r="C10" s="4">
        <f t="shared" si="1"/>
        <v>1315.752</v>
      </c>
      <c r="D10" s="4">
        <f t="shared" si="2"/>
        <v>1578.9023999999999</v>
      </c>
      <c r="E10" s="5">
        <f t="shared" si="3"/>
        <v>65000000</v>
      </c>
      <c r="F10" s="4">
        <f t="shared" si="4"/>
        <v>59282</v>
      </c>
      <c r="G10" s="4">
        <f t="shared" si="5"/>
        <v>49401</v>
      </c>
      <c r="H10" s="4">
        <f t="shared" si="6"/>
        <v>41168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1096.46</f>
        <v>1096.46</v>
      </c>
      <c r="R10" s="2">
        <v>65000000</v>
      </c>
      <c r="S10" s="2" t="s">
        <v>91</v>
      </c>
    </row>
    <row r="11" spans="1:19" x14ac:dyDescent="0.25">
      <c r="A11" s="4">
        <v>10</v>
      </c>
      <c r="B11" s="4">
        <f t="shared" si="0"/>
        <v>4166.666666666667</v>
      </c>
      <c r="C11" s="4">
        <f t="shared" si="1"/>
        <v>5000</v>
      </c>
      <c r="D11" s="4">
        <f t="shared" si="2"/>
        <v>6000</v>
      </c>
      <c r="E11" s="5">
        <f t="shared" si="3"/>
        <v>250000000</v>
      </c>
      <c r="F11" s="74">
        <f t="shared" si="4"/>
        <v>60000</v>
      </c>
      <c r="G11" s="74">
        <f t="shared" si="5"/>
        <v>50000</v>
      </c>
      <c r="H11" s="74">
        <f t="shared" si="6"/>
        <v>41667</v>
      </c>
      <c r="I11" s="74">
        <f t="shared" si="7"/>
        <v>0</v>
      </c>
      <c r="J11" s="74">
        <f t="shared" si="8"/>
        <v>0</v>
      </c>
      <c r="K11" s="75"/>
      <c r="L11" s="75"/>
      <c r="M11" s="75"/>
      <c r="N11" s="75"/>
      <c r="O11" s="75">
        <v>0</v>
      </c>
      <c r="P11" s="75">
        <v>5000</v>
      </c>
      <c r="Q11" s="75">
        <f t="shared" ref="Q11:Q15" si="11">P11/1.2</f>
        <v>4166.666666666667</v>
      </c>
      <c r="R11" s="76">
        <v>250000000</v>
      </c>
      <c r="S11" s="2"/>
    </row>
    <row r="12" spans="1:19" x14ac:dyDescent="0.25">
      <c r="A12" s="4">
        <v>11</v>
      </c>
      <c r="B12" s="4">
        <f t="shared" si="0"/>
        <v>1350</v>
      </c>
      <c r="C12" s="4">
        <f t="shared" si="1"/>
        <v>1620</v>
      </c>
      <c r="D12" s="4">
        <f t="shared" si="2"/>
        <v>1944</v>
      </c>
      <c r="E12" s="5">
        <f t="shared" si="3"/>
        <v>85000000</v>
      </c>
      <c r="F12" s="74">
        <f t="shared" si="4"/>
        <v>62963</v>
      </c>
      <c r="G12" s="74">
        <f t="shared" si="5"/>
        <v>52469</v>
      </c>
      <c r="H12" s="74">
        <f t="shared" si="6"/>
        <v>43724</v>
      </c>
      <c r="I12" s="74">
        <f t="shared" si="7"/>
        <v>0</v>
      </c>
      <c r="J12" s="74">
        <f t="shared" si="8"/>
        <v>0</v>
      </c>
      <c r="K12" s="75"/>
      <c r="L12" s="75"/>
      <c r="M12" s="75"/>
      <c r="N12" s="75"/>
      <c r="O12" s="75">
        <v>0</v>
      </c>
      <c r="P12" s="75">
        <f t="shared" ref="P11:P15" si="12">O12/1.2</f>
        <v>0</v>
      </c>
      <c r="Q12" s="75">
        <v>1350</v>
      </c>
      <c r="R12" s="76">
        <v>85000000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 t="s">
        <v>85</v>
      </c>
      <c r="G25" s="45"/>
    </row>
    <row r="26" spans="1:19" s="9" customFormat="1" x14ac:dyDescent="0.25">
      <c r="F26" s="62" t="s">
        <v>83</v>
      </c>
      <c r="G26" s="45">
        <v>3068</v>
      </c>
    </row>
    <row r="27" spans="1:19" s="9" customFormat="1" x14ac:dyDescent="0.25">
      <c r="C27" s="60" t="s">
        <v>82</v>
      </c>
      <c r="F27" s="62" t="s">
        <v>84</v>
      </c>
      <c r="G27" s="45">
        <v>3068</v>
      </c>
    </row>
    <row r="28" spans="1:19" s="9" customFormat="1" x14ac:dyDescent="0.25">
      <c r="C28" s="60" t="s">
        <v>83</v>
      </c>
      <c r="D28" s="60">
        <v>153000000</v>
      </c>
      <c r="F28" s="62" t="s">
        <v>86</v>
      </c>
      <c r="G28" s="45">
        <f>SUM(G26:G27)</f>
        <v>6136</v>
      </c>
    </row>
    <row r="29" spans="1:19" s="9" customFormat="1" x14ac:dyDescent="0.25">
      <c r="C29" s="60" t="s">
        <v>84</v>
      </c>
      <c r="D29" s="60">
        <v>153000000</v>
      </c>
      <c r="F29" s="45" t="s">
        <v>71</v>
      </c>
      <c r="G29" s="45">
        <v>6750</v>
      </c>
      <c r="H29" s="9">
        <f>G29/G28</f>
        <v>1.1000651890482398</v>
      </c>
    </row>
    <row r="30" spans="1:19" s="9" customFormat="1" x14ac:dyDescent="0.25">
      <c r="C30" s="60" t="s">
        <v>87</v>
      </c>
      <c r="D30" s="60">
        <f>SUM(D28:D29)</f>
        <v>306000000</v>
      </c>
      <c r="F30" s="45" t="s">
        <v>72</v>
      </c>
      <c r="G30" s="45">
        <v>55000</v>
      </c>
    </row>
    <row r="31" spans="1:19" s="9" customFormat="1" x14ac:dyDescent="0.25">
      <c r="C31" s="62"/>
      <c r="D31" s="62"/>
      <c r="F31" s="62" t="s">
        <v>73</v>
      </c>
      <c r="G31" s="62">
        <f>G28*G30</f>
        <v>337480000</v>
      </c>
      <c r="H31" s="9">
        <f>G31/D30</f>
        <v>1.102875816993464</v>
      </c>
    </row>
    <row r="32" spans="1:19" s="9" customFormat="1" x14ac:dyDescent="0.25">
      <c r="C32" s="62"/>
      <c r="D32" s="62"/>
      <c r="F32" s="62" t="s">
        <v>24</v>
      </c>
      <c r="G32" s="62">
        <f>G31*90%</f>
        <v>303732000</v>
      </c>
    </row>
    <row r="33" spans="3:7" s="9" customFormat="1" x14ac:dyDescent="0.25">
      <c r="C33" s="62"/>
      <c r="D33" s="62"/>
      <c r="F33" s="62" t="s">
        <v>25</v>
      </c>
      <c r="G33" s="62">
        <f>G31*80%</f>
        <v>269984000</v>
      </c>
    </row>
    <row r="34" spans="3:7" s="9" customFormat="1" x14ac:dyDescent="0.25">
      <c r="C34" s="62"/>
      <c r="D34" s="62"/>
    </row>
    <row r="35" spans="3:7" s="9" customFormat="1" x14ac:dyDescent="0.25">
      <c r="C35" s="62"/>
      <c r="D35" s="62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4" zoomScaleNormal="100" workbookViewId="0">
      <selection activeCell="A52" sqref="A5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2023-09-30T06:10:32Z</dcterms:modified>
</cp:coreProperties>
</file>